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0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<sst xmlns="http://schemas.openxmlformats.org/spreadsheetml/2006/main" count="410" uniqueCount="352">
  <si>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</si>
  <si>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</si>
  <si>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</si>
  <si>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</si>
  <si>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</si>
  <si>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</si>
  <si>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</si>
  <si>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</si>
  <si>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</si>
  <si>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</si>
  <si>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</si>
  <si>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</si>
  <si>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</si>
  <si>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</si>
  <si>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</si>
  <si>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</si>
  <si>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</si>
  <si>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</si>
  <si>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</si>
  <si>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</si>
  <si>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</si>
  <si>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</si>
  <si>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</si>
  <si>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</si>
  <si>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</si>
  <si>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</si>
  <si>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</si>
  <si>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</si>
  <si>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</si>
  <si>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</si>
  <si>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</si>
  <si>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</si>
  <si>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</si>
  <si>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</si>
  <si>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</si>
  <si>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</si>
  <si>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</si>
  <si>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</si>
  <si>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</si>
  <si>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</si>
  <si>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</si>
  <si>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</si>
  <si>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</si>
  <si>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</si>
  <si>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</si>
  <si>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</si>
  <si>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</si>
  <si>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</si>
  <si>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</si>
  <si>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</si>
  <si>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</si>
  <si>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</si>
  <si>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</si>
  <si>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</si>
  <si>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</si>
  <si>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</si>
  <si>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</si>
  <si>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</si>
  <si>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</si>
  <si>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</si>
  <si>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</si>
  <si>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</si>
  <si>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</si>
  <si>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</si>
  <si>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</si>
  <si>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</si>
  <si>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</si>
  <si>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</si>
  <si>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</si>
  <si>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</si>
  <si>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</si>
  <si>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</si>
  <si>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</si>
  <si>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</si>
  <si>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</si>
  <si>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</si>
  <si>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</si>
  <si>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</si>
  <si>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</si>
  <si>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</si>
  <si>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</si>
  <si>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</si>
  <si>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</si>
  <si>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</si>
  <si>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</si>
  <si>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</si>
  <si>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</si>
  <si>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</si>
  <si>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</si>
  <si>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</si>
  <si>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</si>
  <si>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</si>
  <si>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</si>
  <si>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</si>
  <si>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</si>
  <si>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</si>
  <si>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</si>
  <si>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</si>
  <si>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</si>
  <si>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</si>
  <si>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</si>
  <si>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</si>
  <si>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</si>
  <si>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</si>
  <si>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</si>
  <si>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</si>
  <si>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</si>
  <si>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</si>
  <si>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</si>
  <si>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</si>
  <si>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</si>
  <si>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</si>
  <si>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</si>
  <si>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</si>
  <si>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</si>
  <si>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</si>
  <si>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</si>
  <si>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</si>
  <si>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</si>
  <si>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</si>
  <si>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</si>
  <si>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</si>
  <si>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</si>
  <si>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</si>
  <si>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</si>
  <si>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</si>
  <si>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</si>
  <si>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</si>
  <si>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</si>
  <si>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</si>
  <si>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</si>
  <si>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</si>
  <si>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</si>
  <si>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</si>
  <si>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</si>
  <si>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</si>
  <si>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</si>
  <si>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</si>
  <si>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</si>
  <si>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</si>
  <si>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</si>
  <si>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</si>
  <si>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</si>
  <si>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</si>
  <si>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</si>
  <si>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</si>
  <si>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</si>
  <si>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</si>
  <si>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</si>
  <si>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</si>
  <si>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</si>
  <si>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</si>
  <si>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</si>
  <si>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</si>
  <si>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</si>
  <si>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</si>
  <si>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</si>
  <si>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</si>
  <si>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</si>
  <si>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</si>
  <si>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</si>
  <si>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</si>
  <si>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</si>
  <si>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</si>
  <si>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</si>
  <si>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</si>
  <si>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</si>
  <si>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</si>
  <si>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</si>
  <si>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</si>
  <si>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</si>
  <si>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</si>
  <si>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</si>
  <si>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</si>
  <si>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</si>
  <si>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</si>
  <si>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</si>
  <si>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</si>
  <si>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</si>
  <si>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</si>
  <si>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</si>
  <si>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</si>
  <si>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</si>
  <si>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</si>
  <si>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</si>
  <si>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</si>
  <si>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</si>
  <si>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</si>
  <si>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</si>
  <si>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</si>
  <si>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</si>
  <si>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</si>
  <si>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</si>
  <si>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</si>
  <si>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</si>
  <si>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</si>
  <si>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</si>
  <si>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</si>
  <si>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</si>
  <si>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</si>
  <si>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</si>
  <si>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</si>
  <si>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</si>
  <si>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</si>
  <si>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</si>
  <si>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</si>
  <si>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</si>
  <si>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</si>
  <si>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</si>
  <si>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</si>
  <si>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</si>
  <si>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</si>
  <si>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</si>
  <si>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</si>
  <si>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</si>
  <si>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</si>
  <si>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</si>
  <si>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</si>
  <si>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</si>
  <si>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</si>
  <si>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</si>
  <si>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</si>
  <si>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</si>
  <si>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</si>
  <si>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</si>
  <si>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</si>
  <si>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</si>
  <si>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</si>
  <si>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</si>
  <si>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</si>
  <si>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</si>
  <si>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</si>
  <si>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</si>
  <si>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</si>
  <si>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</si>
  <si>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</si>
  <si>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</si>
  <si>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</si>
  <si>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</si>
  <si>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</si>
  <si>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</si>
  <si>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</si>
  <si>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</si>
  <si>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</si>
  <si>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</si>
  <si>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</si>
  <si>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</si>
  <si>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</si>
  <si>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</si>
  <si>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</si>
  <si>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</si>
  <si>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</si>
  <si>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</si>
  <si>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</si>
  <si>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</si>
  <si>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</si>
  <si>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</si>
  <si>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</si>
  <si>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</si>
  <si>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</si>
  <si>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</si>
  <si>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</si>
  <si>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</si>
  <si>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</si>
  <si>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</si>
  <si>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</si>
  <si>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</si>
  <si>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</si>
  <si>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</si>
  <si>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</si>
  <si>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</si>
  <si>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</si>
  <si>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</si>
  <si>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</si>
  <si>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</si>
  <si>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</si>
  <si>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</si>
  <si>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</si>
  <si>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</si>
  <si>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</si>
  <si>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</si>
  <si>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</si>
  <si>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</si>
  <si>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</si>
  <si>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</si>
  <si>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</si>
  <si>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</si>
  <si>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</si>
  <si>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</si>
  <si>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</si>
  <si>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</si>
  <si>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</si>
  <si>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</si>
  <si>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</si>
  <si>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</si>
  <si>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</si>
  <si>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</si>
  <si>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</si>
  <si>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</si>
  <si>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</si>
  <si>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</si>
  <si>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</si>
  <si>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</si>
  <si>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</si>
  <si>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</si>
  <si>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</si>
  <si>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</si>
  <si>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</si>
  <si>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</si>
  <si>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</si>
  <si>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</si>
  <si>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</si>
  <si>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</si>
  <si>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</si>
  <si>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</si>
  <si>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</si>
  <si>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</si>
  <si>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</si>
  <si>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</si>
  <si>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</si>
  <si>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</si>
  <si>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</si>
  <si>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</si>
  <si>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</si>
  <si>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</si>
  <si>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</si>
  <si>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</si>
  <si>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</si>
  <si>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</si>
  <si>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</si>
  <si>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ČAKOVEC</t>
  </si>
  <si>
    <t>MEĐIMURSKA</t>
  </si>
  <si>
    <t>NE</t>
  </si>
  <si>
    <t>1392</t>
  </si>
  <si>
    <t>BILANDŽIJA MATIJA</t>
  </si>
  <si>
    <t>040379401</t>
  </si>
  <si>
    <t>040328445</t>
  </si>
  <si>
    <t>SABOLIĆ DAVOR</t>
  </si>
  <si>
    <t>Obveznik: Čateks d.d.</t>
  </si>
  <si>
    <r>
      <t xml:space="preserve">Prihodi od prodaje                                                                                         </t>
    </r>
    <r>
      <rPr>
        <b/>
        <sz val="8"/>
        <color indexed="8"/>
        <rFont val="Arial"/>
        <family val="2"/>
      </rPr>
      <t>/u 000 kn</t>
    </r>
    <r>
      <rPr>
        <b/>
        <sz val="10"/>
        <color indexed="8"/>
        <rFont val="Arial"/>
        <family val="2"/>
      </rPr>
      <t>/</t>
    </r>
  </si>
  <si>
    <t>Indeks</t>
  </si>
  <si>
    <t>Prihodi od prodaje na domaćem tržištu</t>
  </si>
  <si>
    <t>Prihodi od prodaje na inozemnom tržištu</t>
  </si>
  <si>
    <r>
      <t xml:space="preserve">Troškovi sirovina i materijala                                                                      </t>
    </r>
    <r>
      <rPr>
        <b/>
        <sz val="8"/>
        <color indexed="8"/>
        <rFont val="Arial"/>
        <family val="2"/>
      </rPr>
      <t xml:space="preserve"> / u 000 kn/</t>
    </r>
  </si>
  <si>
    <t>Troškovi sirovina</t>
  </si>
  <si>
    <t>Troškovi energije</t>
  </si>
  <si>
    <t>01.01.2017.</t>
  </si>
  <si>
    <t>stanje na dan 30.06.2017.</t>
  </si>
  <si>
    <t>30.06.2017.</t>
  </si>
  <si>
    <t>u razdoblju 01.01.2017. do 30.06.2017.</t>
  </si>
  <si>
    <t>I.-VI.2016.</t>
  </si>
  <si>
    <t>I.-VI.2017.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</si>
</sst>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indexed="22"/>
        <bgColor theme="0" tint="-0.0499799996614456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0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2" fillId="0" borderId="20" xfId="51" applyFont="1" applyFill="1" applyBorder="1" applyAlignment="1" applyProtection="1">
      <alignment horizontal="right" vertical="center"/>
      <protection hidden="1" locked="0"/>
    </xf>
    <xf numFmtId="49" fontId="2" fillId="0" borderId="20" xfId="51" applyNumberFormat="1" applyFont="1" applyBorder="1" applyAlignment="1" applyProtection="1">
      <alignment horizontal="center" vertical="center"/>
      <protection hidden="1" locked="0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2" fillId="0" borderId="21" xfId="51" applyFont="1" applyBorder="1" applyAlignment="1" applyProtection="1">
      <alignment vertical="center"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0" xfId="51" applyFont="1" applyBorder="1" applyAlignment="1" applyProtection="1">
      <alignment horizontal="left" vertical="top" wrapText="1"/>
      <protection hidden="1"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0" xfId="51" applyFont="1" applyBorder="1" applyAlignment="1" applyProtection="1">
      <alignment horizontal="left" vertical="top" indent="2"/>
      <protection hidden="1"/>
    </xf>
    <xf numFmtId="0" fontId="3" fillId="0" borderId="20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0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20" xfId="57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left" vertical="center"/>
    </xf>
    <xf numFmtId="0" fontId="15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18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18" xfId="57" applyNumberFormat="1" applyFont="1" applyBorder="1" applyAlignment="1">
      <alignment horizontal="right" vertical="center" wrapText="1"/>
      <protection/>
    </xf>
    <xf numFmtId="1" fontId="0" fillId="0" borderId="18" xfId="57" applyNumberFormat="1" applyFont="1" applyBorder="1" applyAlignment="1">
      <alignment horizontal="right" vertical="center" wrapText="1"/>
      <protection/>
    </xf>
    <xf numFmtId="0" fontId="19" fillId="0" borderId="0" xfId="57" applyFont="1" applyBorder="1" applyAlignment="1">
      <alignment horizontal="justify" vertical="top" wrapText="1"/>
      <protection/>
    </xf>
    <xf numFmtId="0" fontId="20" fillId="0" borderId="0" xfId="57" applyFont="1" applyAlignment="1">
      <alignment/>
      <protection/>
    </xf>
    <xf numFmtId="3" fontId="19" fillId="0" borderId="0" xfId="57" applyNumberFormat="1" applyFont="1" applyBorder="1" applyAlignment="1">
      <alignment horizontal="justify" vertical="top" wrapText="1"/>
      <protection/>
    </xf>
    <xf numFmtId="3" fontId="9" fillId="0" borderId="0" xfId="57" applyNumberFormat="1" applyAlignment="1">
      <alignment/>
      <protection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6" fillId="34" borderId="18" xfId="0" applyFont="1" applyFill="1" applyBorder="1" applyAlignment="1" applyProtection="1">
      <alignment horizontal="center" wrapText="1"/>
      <protection hidden="1"/>
    </xf>
    <xf numFmtId="0" fontId="6" fillId="34" borderId="18" xfId="0" applyFont="1" applyFill="1" applyBorder="1" applyAlignment="1" applyProtection="1">
      <alignment horizontal="center" vertical="center" wrapText="1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6" borderId="15" xfId="0" applyNumberFormat="1" applyFont="1" applyFill="1" applyBorder="1" applyAlignment="1" applyProtection="1">
      <alignment vertical="center"/>
      <protection hidden="1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0" xfId="51" applyFont="1" applyFill="1" applyBorder="1" applyAlignment="1" applyProtection="1">
      <alignment horizontal="left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0" xfId="51" applyFont="1" applyBorder="1" applyAlignment="1" applyProtection="1">
      <alignment horizontal="center" vertical="center" wrapText="1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horizontal="right"/>
      <protection hidden="1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0" xfId="51" applyFont="1" applyBorder="1" applyAlignment="1" applyProtection="1">
      <alignment horizontal="right"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0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29" xfId="51" applyFont="1" applyBorder="1" applyAlignment="1">
      <alignment/>
      <protection/>
    </xf>
    <xf numFmtId="0" fontId="10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0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/>
      <protection hidden="1"/>
    </xf>
    <xf numFmtId="0" fontId="15" fillId="0" borderId="0" xfId="57" applyFont="1" applyBorder="1" applyAlignment="1">
      <alignment/>
      <protection/>
    </xf>
    <xf numFmtId="0" fontId="17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5" xfId="57" applyFont="1" applyBorder="1" applyAlignment="1">
      <alignment horizontal="left" vertical="center" wrapText="1"/>
      <protection/>
    </xf>
    <xf numFmtId="0" fontId="0" fillId="0" borderId="36" xfId="57" applyFont="1" applyBorder="1" applyAlignment="1">
      <alignment horizontal="left" vertical="center" wrapText="1"/>
      <protection/>
    </xf>
    <xf numFmtId="0" fontId="0" fillId="0" borderId="37" xfId="57" applyFont="1" applyBorder="1" applyAlignment="1">
      <alignment horizontal="left" vertical="center" wrapText="1"/>
      <protection/>
    </xf>
    <xf numFmtId="0" fontId="0" fillId="0" borderId="35" xfId="57" applyFont="1" applyBorder="1" applyAlignment="1">
      <alignment horizontal="center" vertical="top" wrapText="1"/>
      <protection/>
    </xf>
    <xf numFmtId="0" fontId="0" fillId="0" borderId="36" xfId="57" applyFont="1" applyBorder="1" applyAlignment="1">
      <alignment horizontal="center" vertical="top" wrapText="1"/>
      <protection/>
    </xf>
    <xf numFmtId="0" fontId="0" fillId="0" borderId="37" xfId="57" applyFont="1" applyBorder="1" applyAlignment="1">
      <alignment horizontal="center" vertical="top" wrapText="1"/>
      <protection/>
    </xf>
    <xf numFmtId="0" fontId="15" fillId="0" borderId="35" xfId="57" applyFont="1" applyBorder="1" applyAlignment="1">
      <alignment horizontal="right" vertical="center"/>
      <protection/>
    </xf>
    <xf numFmtId="0" fontId="9" fillId="0" borderId="36" xfId="57" applyBorder="1" applyAlignment="1">
      <alignment horizontal="right" vertical="center"/>
      <protection/>
    </xf>
    <xf numFmtId="0" fontId="9" fillId="0" borderId="37" xfId="57" applyBorder="1" applyAlignment="1">
      <alignment horizontal="right" vertical="center"/>
      <protection/>
    </xf>
    <xf numFmtId="0" fontId="0" fillId="0" borderId="18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left" vertical="center"/>
      <protection/>
    </xf>
    <xf numFmtId="0" fontId="9" fillId="0" borderId="0" xfId="57" applyAlignment="1">
      <alignment/>
      <protection/>
    </xf>
    <xf numFmtId="0" fontId="15" fillId="0" borderId="36" xfId="57" applyFont="1" applyBorder="1" applyAlignment="1">
      <alignment horizontal="right" vertical="center"/>
      <protection/>
    </xf>
    <xf numFmtId="0" fontId="15" fillId="0" borderId="37" xfId="57" applyFont="1" applyBorder="1" applyAlignment="1">
      <alignment horizontal="right" vertical="center"/>
      <protection/>
    </xf>
    <xf numFmtId="3" fontId="1" fillId="0" borderId="46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-00000\AppData\Local\Temp\30.06.2017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9.140625" style="76" customWidth="1"/>
    <col min="2" max="2" width="13.00390625" style="76" customWidth="1"/>
    <col min="3" max="6" width="9.140625" style="76" customWidth="1"/>
    <col min="7" max="7" width="15.140625" style="76" customWidth="1"/>
    <col min="8" max="8" width="19.28125" style="76" customWidth="1"/>
    <col min="9" max="9" width="14.421875" style="76" customWidth="1"/>
    <col min="10" max="16384" width="9.140625" style="76" customWidth="1"/>
  </cols>
  <sheetData>
    <row r="1" spans="1:12" ht="15.75">
      <c r="A1" s="184" t="s">
        <v>248</v>
      </c>
      <c r="B1" s="185"/>
      <c r="C1" s="185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152" t="s">
        <v>249</v>
      </c>
      <c r="B2" s="153"/>
      <c r="C2" s="153"/>
      <c r="D2" s="154"/>
      <c r="E2" s="66" t="s">
        <v>346</v>
      </c>
      <c r="F2" s="77"/>
      <c r="G2" s="10" t="s">
        <v>250</v>
      </c>
      <c r="H2" s="66" t="s">
        <v>348</v>
      </c>
      <c r="I2" s="58"/>
      <c r="J2" s="75"/>
      <c r="K2" s="75"/>
      <c r="L2" s="75"/>
    </row>
    <row r="3" spans="1:12" ht="12.75">
      <c r="A3" s="59"/>
      <c r="B3" s="11"/>
      <c r="C3" s="11"/>
      <c r="D3" s="11"/>
      <c r="E3" s="12"/>
      <c r="F3" s="12"/>
      <c r="G3" s="11"/>
      <c r="H3" s="11"/>
      <c r="I3" s="78"/>
      <c r="J3" s="75"/>
      <c r="K3" s="75"/>
      <c r="L3" s="75"/>
    </row>
    <row r="4" spans="1:12" ht="15">
      <c r="A4" s="155" t="s">
        <v>316</v>
      </c>
      <c r="B4" s="156"/>
      <c r="C4" s="156"/>
      <c r="D4" s="156"/>
      <c r="E4" s="156"/>
      <c r="F4" s="156"/>
      <c r="G4" s="156"/>
      <c r="H4" s="156"/>
      <c r="I4" s="157"/>
      <c r="J4" s="75"/>
      <c r="K4" s="75"/>
      <c r="L4" s="75"/>
    </row>
    <row r="5" spans="1:12" ht="12.75">
      <c r="A5" s="79"/>
      <c r="B5" s="17"/>
      <c r="C5" s="17"/>
      <c r="D5" s="17"/>
      <c r="E5" s="13"/>
      <c r="F5" s="60"/>
      <c r="G5" s="14"/>
      <c r="H5" s="15"/>
      <c r="I5" s="80"/>
      <c r="J5" s="75"/>
      <c r="K5" s="75"/>
      <c r="L5" s="75"/>
    </row>
    <row r="6" spans="1:12" ht="12.75">
      <c r="A6" s="158" t="s">
        <v>251</v>
      </c>
      <c r="B6" s="159"/>
      <c r="C6" s="150" t="s">
        <v>322</v>
      </c>
      <c r="D6" s="151"/>
      <c r="E6" s="81"/>
      <c r="F6" s="81"/>
      <c r="G6" s="81"/>
      <c r="H6" s="81"/>
      <c r="I6" s="82"/>
      <c r="J6" s="75"/>
      <c r="K6" s="75"/>
      <c r="L6" s="75"/>
    </row>
    <row r="7" spans="1:12" ht="12.75">
      <c r="A7" s="83"/>
      <c r="B7" s="84"/>
      <c r="C7" s="17"/>
      <c r="D7" s="17"/>
      <c r="E7" s="81"/>
      <c r="F7" s="81"/>
      <c r="G7" s="81"/>
      <c r="H7" s="81"/>
      <c r="I7" s="82"/>
      <c r="J7" s="75"/>
      <c r="K7" s="75"/>
      <c r="L7" s="75"/>
    </row>
    <row r="8" spans="1:12" ht="12.75">
      <c r="A8" s="160" t="s">
        <v>252</v>
      </c>
      <c r="B8" s="161"/>
      <c r="C8" s="150" t="s">
        <v>323</v>
      </c>
      <c r="D8" s="151"/>
      <c r="E8" s="81"/>
      <c r="F8" s="81"/>
      <c r="G8" s="81"/>
      <c r="H8" s="81"/>
      <c r="I8" s="85"/>
      <c r="J8" s="75"/>
      <c r="K8" s="75"/>
      <c r="L8" s="75"/>
    </row>
    <row r="9" spans="1:12" ht="12.75">
      <c r="A9" s="86"/>
      <c r="B9" s="87"/>
      <c r="C9" s="88"/>
      <c r="D9" s="89"/>
      <c r="E9" s="17"/>
      <c r="F9" s="17"/>
      <c r="G9" s="17"/>
      <c r="H9" s="17"/>
      <c r="I9" s="85"/>
      <c r="J9" s="75"/>
      <c r="K9" s="75"/>
      <c r="L9" s="75"/>
    </row>
    <row r="10" spans="1:12" ht="12.75">
      <c r="A10" s="147" t="s">
        <v>253</v>
      </c>
      <c r="B10" s="148"/>
      <c r="C10" s="150" t="s">
        <v>324</v>
      </c>
      <c r="D10" s="151"/>
      <c r="E10" s="17"/>
      <c r="F10" s="17"/>
      <c r="G10" s="17"/>
      <c r="H10" s="17"/>
      <c r="I10" s="85"/>
      <c r="J10" s="75"/>
      <c r="K10" s="75"/>
      <c r="L10" s="75"/>
    </row>
    <row r="11" spans="1:12" ht="12.75">
      <c r="A11" s="149"/>
      <c r="B11" s="148"/>
      <c r="C11" s="17"/>
      <c r="D11" s="17"/>
      <c r="E11" s="17"/>
      <c r="F11" s="17"/>
      <c r="G11" s="17"/>
      <c r="H11" s="17"/>
      <c r="I11" s="85"/>
      <c r="J11" s="75"/>
      <c r="K11" s="75"/>
      <c r="L11" s="75"/>
    </row>
    <row r="12" spans="1:12" ht="12.75">
      <c r="A12" s="158" t="s">
        <v>254</v>
      </c>
      <c r="B12" s="159"/>
      <c r="C12" s="162" t="s">
        <v>325</v>
      </c>
      <c r="D12" s="163"/>
      <c r="E12" s="163"/>
      <c r="F12" s="163"/>
      <c r="G12" s="163"/>
      <c r="H12" s="163"/>
      <c r="I12" s="164"/>
      <c r="J12" s="75"/>
      <c r="K12" s="75"/>
      <c r="L12" s="75"/>
    </row>
    <row r="13" spans="1:12" ht="12.75">
      <c r="A13" s="83"/>
      <c r="B13" s="84"/>
      <c r="C13" s="90"/>
      <c r="D13" s="17"/>
      <c r="E13" s="17"/>
      <c r="F13" s="17"/>
      <c r="G13" s="17"/>
      <c r="H13" s="17"/>
      <c r="I13" s="85"/>
      <c r="J13" s="75"/>
      <c r="K13" s="75"/>
      <c r="L13" s="75"/>
    </row>
    <row r="14" spans="1:12" ht="12.75">
      <c r="A14" s="158" t="s">
        <v>255</v>
      </c>
      <c r="B14" s="159"/>
      <c r="C14" s="165">
        <v>40000</v>
      </c>
      <c r="D14" s="166"/>
      <c r="E14" s="17"/>
      <c r="F14" s="162" t="s">
        <v>326</v>
      </c>
      <c r="G14" s="163"/>
      <c r="H14" s="163"/>
      <c r="I14" s="164"/>
      <c r="J14" s="75"/>
      <c r="K14" s="75"/>
      <c r="L14" s="75"/>
    </row>
    <row r="15" spans="1:12" ht="12.75">
      <c r="A15" s="83"/>
      <c r="B15" s="84"/>
      <c r="C15" s="17"/>
      <c r="D15" s="17"/>
      <c r="E15" s="17"/>
      <c r="F15" s="17"/>
      <c r="G15" s="17"/>
      <c r="H15" s="17"/>
      <c r="I15" s="85"/>
      <c r="J15" s="75"/>
      <c r="K15" s="75"/>
      <c r="L15" s="75"/>
    </row>
    <row r="16" spans="1:12" ht="12.75">
      <c r="A16" s="158" t="s">
        <v>256</v>
      </c>
      <c r="B16" s="159"/>
      <c r="C16" s="162" t="s">
        <v>327</v>
      </c>
      <c r="D16" s="163"/>
      <c r="E16" s="163"/>
      <c r="F16" s="163"/>
      <c r="G16" s="163"/>
      <c r="H16" s="163"/>
      <c r="I16" s="164"/>
      <c r="J16" s="75"/>
      <c r="K16" s="75"/>
      <c r="L16" s="75"/>
    </row>
    <row r="17" spans="1:12" ht="12.75">
      <c r="A17" s="83"/>
      <c r="B17" s="84"/>
      <c r="C17" s="17"/>
      <c r="D17" s="17"/>
      <c r="E17" s="17"/>
      <c r="F17" s="17"/>
      <c r="G17" s="17"/>
      <c r="H17" s="17"/>
      <c r="I17" s="85"/>
      <c r="J17" s="75"/>
      <c r="K17" s="75"/>
      <c r="L17" s="75"/>
    </row>
    <row r="18" spans="1:12" ht="12.75">
      <c r="A18" s="158" t="s">
        <v>257</v>
      </c>
      <c r="B18" s="159"/>
      <c r="C18" s="167" t="s">
        <v>328</v>
      </c>
      <c r="D18" s="168"/>
      <c r="E18" s="168"/>
      <c r="F18" s="168"/>
      <c r="G18" s="168"/>
      <c r="H18" s="168"/>
      <c r="I18" s="169"/>
      <c r="J18" s="75"/>
      <c r="K18" s="75"/>
      <c r="L18" s="75"/>
    </row>
    <row r="19" spans="1:12" ht="12.75">
      <c r="A19" s="83"/>
      <c r="B19" s="84"/>
      <c r="C19" s="90"/>
      <c r="D19" s="17"/>
      <c r="E19" s="17"/>
      <c r="F19" s="17"/>
      <c r="G19" s="17"/>
      <c r="H19" s="17"/>
      <c r="I19" s="85"/>
      <c r="J19" s="75"/>
      <c r="K19" s="75"/>
      <c r="L19" s="75"/>
    </row>
    <row r="20" spans="1:12" ht="12.75">
      <c r="A20" s="158" t="s">
        <v>258</v>
      </c>
      <c r="B20" s="159"/>
      <c r="C20" s="167" t="s">
        <v>329</v>
      </c>
      <c r="D20" s="168"/>
      <c r="E20" s="168"/>
      <c r="F20" s="168"/>
      <c r="G20" s="168"/>
      <c r="H20" s="168"/>
      <c r="I20" s="169"/>
      <c r="J20" s="75"/>
      <c r="K20" s="75"/>
      <c r="L20" s="75"/>
    </row>
    <row r="21" spans="1:12" ht="12.75">
      <c r="A21" s="83"/>
      <c r="B21" s="84"/>
      <c r="C21" s="90"/>
      <c r="D21" s="17"/>
      <c r="E21" s="17"/>
      <c r="F21" s="17"/>
      <c r="G21" s="17"/>
      <c r="H21" s="17"/>
      <c r="I21" s="85"/>
      <c r="J21" s="75"/>
      <c r="K21" s="75"/>
      <c r="L21" s="75"/>
    </row>
    <row r="22" spans="1:12" ht="12.75">
      <c r="A22" s="158" t="s">
        <v>259</v>
      </c>
      <c r="B22" s="159"/>
      <c r="C22" s="67">
        <v>60</v>
      </c>
      <c r="D22" s="162" t="s">
        <v>330</v>
      </c>
      <c r="E22" s="170"/>
      <c r="F22" s="171"/>
      <c r="G22" s="158"/>
      <c r="H22" s="172"/>
      <c r="I22" s="61"/>
      <c r="J22" s="75"/>
      <c r="K22" s="75"/>
      <c r="L22" s="75"/>
    </row>
    <row r="23" spans="1:12" ht="12.75">
      <c r="A23" s="83"/>
      <c r="B23" s="84"/>
      <c r="C23" s="17"/>
      <c r="D23" s="17"/>
      <c r="E23" s="17"/>
      <c r="F23" s="17"/>
      <c r="G23" s="17"/>
      <c r="H23" s="17"/>
      <c r="I23" s="85"/>
      <c r="J23" s="75"/>
      <c r="K23" s="75"/>
      <c r="L23" s="75"/>
    </row>
    <row r="24" spans="1:12" ht="12.75">
      <c r="A24" s="158" t="s">
        <v>260</v>
      </c>
      <c r="B24" s="159"/>
      <c r="C24" s="67">
        <v>20</v>
      </c>
      <c r="D24" s="162" t="s">
        <v>331</v>
      </c>
      <c r="E24" s="170"/>
      <c r="F24" s="170"/>
      <c r="G24" s="171"/>
      <c r="H24" s="91" t="s">
        <v>261</v>
      </c>
      <c r="I24" s="68">
        <v>336</v>
      </c>
      <c r="J24" s="75"/>
      <c r="K24" s="75"/>
      <c r="L24" s="75"/>
    </row>
    <row r="25" spans="1:12" ht="12.75">
      <c r="A25" s="83"/>
      <c r="B25" s="84"/>
      <c r="C25" s="17"/>
      <c r="D25" s="17"/>
      <c r="E25" s="17"/>
      <c r="F25" s="17"/>
      <c r="G25" s="84"/>
      <c r="H25" s="84" t="s">
        <v>317</v>
      </c>
      <c r="I25" s="92"/>
      <c r="J25" s="75"/>
      <c r="K25" s="75"/>
      <c r="L25" s="75"/>
    </row>
    <row r="26" spans="1:12" ht="12.75">
      <c r="A26" s="158" t="s">
        <v>262</v>
      </c>
      <c r="B26" s="159"/>
      <c r="C26" s="69" t="s">
        <v>332</v>
      </c>
      <c r="D26" s="18"/>
      <c r="E26" s="93"/>
      <c r="F26" s="17"/>
      <c r="G26" s="173" t="s">
        <v>263</v>
      </c>
      <c r="H26" s="159"/>
      <c r="I26" s="70" t="s">
        <v>333</v>
      </c>
      <c r="J26" s="75"/>
      <c r="K26" s="75"/>
      <c r="L26" s="75"/>
    </row>
    <row r="27" spans="1:12" ht="12.75">
      <c r="A27" s="83"/>
      <c r="B27" s="84"/>
      <c r="C27" s="17"/>
      <c r="D27" s="17"/>
      <c r="E27" s="17"/>
      <c r="F27" s="17"/>
      <c r="G27" s="17"/>
      <c r="H27" s="17"/>
      <c r="I27" s="94"/>
      <c r="J27" s="75"/>
      <c r="K27" s="75"/>
      <c r="L27" s="75"/>
    </row>
    <row r="28" spans="1:12" ht="12.75">
      <c r="A28" s="174" t="s">
        <v>264</v>
      </c>
      <c r="B28" s="175"/>
      <c r="C28" s="176"/>
      <c r="D28" s="176"/>
      <c r="E28" s="175" t="s">
        <v>265</v>
      </c>
      <c r="F28" s="177"/>
      <c r="G28" s="177"/>
      <c r="H28" s="176" t="s">
        <v>266</v>
      </c>
      <c r="I28" s="178"/>
      <c r="J28" s="75"/>
      <c r="K28" s="75"/>
      <c r="L28" s="75"/>
    </row>
    <row r="29" spans="1:12" ht="12.75">
      <c r="A29" s="95"/>
      <c r="B29" s="93"/>
      <c r="C29" s="93"/>
      <c r="D29" s="89"/>
      <c r="E29" s="17"/>
      <c r="F29" s="17"/>
      <c r="G29" s="17"/>
      <c r="H29" s="96"/>
      <c r="I29" s="94"/>
      <c r="J29" s="75"/>
      <c r="K29" s="75"/>
      <c r="L29" s="75"/>
    </row>
    <row r="30" spans="1:12" ht="12.75">
      <c r="A30" s="179"/>
      <c r="B30" s="180"/>
      <c r="C30" s="180"/>
      <c r="D30" s="181"/>
      <c r="E30" s="179"/>
      <c r="F30" s="180"/>
      <c r="G30" s="180"/>
      <c r="H30" s="150"/>
      <c r="I30" s="151"/>
      <c r="J30" s="75"/>
      <c r="K30" s="75"/>
      <c r="L30" s="75"/>
    </row>
    <row r="31" spans="1:12" ht="12.75">
      <c r="A31" s="83"/>
      <c r="B31" s="84"/>
      <c r="C31" s="90"/>
      <c r="D31" s="182"/>
      <c r="E31" s="182"/>
      <c r="F31" s="182"/>
      <c r="G31" s="183"/>
      <c r="H31" s="17"/>
      <c r="I31" s="98"/>
      <c r="J31" s="75"/>
      <c r="K31" s="75"/>
      <c r="L31" s="75"/>
    </row>
    <row r="32" spans="1:12" ht="12.75">
      <c r="A32" s="179"/>
      <c r="B32" s="180"/>
      <c r="C32" s="180"/>
      <c r="D32" s="181"/>
      <c r="E32" s="179"/>
      <c r="F32" s="180"/>
      <c r="G32" s="180"/>
      <c r="H32" s="150"/>
      <c r="I32" s="151"/>
      <c r="J32" s="75"/>
      <c r="K32" s="75"/>
      <c r="L32" s="75"/>
    </row>
    <row r="33" spans="1:12" ht="12.75">
      <c r="A33" s="83"/>
      <c r="B33" s="84"/>
      <c r="C33" s="90"/>
      <c r="D33" s="97"/>
      <c r="E33" s="97"/>
      <c r="F33" s="97"/>
      <c r="G33" s="81"/>
      <c r="H33" s="17"/>
      <c r="I33" s="99"/>
      <c r="J33" s="75"/>
      <c r="K33" s="75"/>
      <c r="L33" s="75"/>
    </row>
    <row r="34" spans="1:12" ht="12.75">
      <c r="A34" s="179"/>
      <c r="B34" s="180"/>
      <c r="C34" s="180"/>
      <c r="D34" s="181"/>
      <c r="E34" s="179"/>
      <c r="F34" s="180"/>
      <c r="G34" s="180"/>
      <c r="H34" s="150"/>
      <c r="I34" s="151"/>
      <c r="J34" s="75"/>
      <c r="K34" s="75"/>
      <c r="L34" s="75"/>
    </row>
    <row r="35" spans="1:12" ht="12.75">
      <c r="A35" s="83"/>
      <c r="B35" s="84"/>
      <c r="C35" s="90"/>
      <c r="D35" s="97"/>
      <c r="E35" s="97"/>
      <c r="F35" s="97"/>
      <c r="G35" s="81"/>
      <c r="H35" s="17"/>
      <c r="I35" s="99"/>
      <c r="J35" s="75"/>
      <c r="K35" s="75"/>
      <c r="L35" s="75"/>
    </row>
    <row r="36" spans="1:12" ht="12.75">
      <c r="A36" s="179"/>
      <c r="B36" s="180"/>
      <c r="C36" s="180"/>
      <c r="D36" s="181"/>
      <c r="E36" s="179"/>
      <c r="F36" s="180"/>
      <c r="G36" s="180"/>
      <c r="H36" s="150"/>
      <c r="I36" s="151"/>
      <c r="J36" s="75"/>
      <c r="K36" s="75"/>
      <c r="L36" s="75"/>
    </row>
    <row r="37" spans="1:12" ht="12.75">
      <c r="A37" s="100"/>
      <c r="B37" s="101"/>
      <c r="C37" s="186"/>
      <c r="D37" s="187"/>
      <c r="E37" s="17"/>
      <c r="F37" s="186"/>
      <c r="G37" s="187"/>
      <c r="H37" s="17"/>
      <c r="I37" s="85"/>
      <c r="J37" s="75"/>
      <c r="K37" s="75"/>
      <c r="L37" s="75"/>
    </row>
    <row r="38" spans="1:12" ht="12.75">
      <c r="A38" s="179"/>
      <c r="B38" s="180"/>
      <c r="C38" s="180"/>
      <c r="D38" s="181"/>
      <c r="E38" s="179"/>
      <c r="F38" s="180"/>
      <c r="G38" s="180"/>
      <c r="H38" s="150"/>
      <c r="I38" s="151"/>
      <c r="J38" s="75"/>
      <c r="K38" s="75"/>
      <c r="L38" s="75"/>
    </row>
    <row r="39" spans="1:12" ht="12.75">
      <c r="A39" s="100"/>
      <c r="B39" s="101"/>
      <c r="C39" s="102"/>
      <c r="D39" s="103"/>
      <c r="E39" s="17"/>
      <c r="F39" s="102"/>
      <c r="G39" s="103"/>
      <c r="H39" s="17"/>
      <c r="I39" s="85"/>
      <c r="J39" s="75"/>
      <c r="K39" s="75"/>
      <c r="L39" s="75"/>
    </row>
    <row r="40" spans="1:12" ht="12.75">
      <c r="A40" s="179"/>
      <c r="B40" s="180"/>
      <c r="C40" s="180"/>
      <c r="D40" s="181"/>
      <c r="E40" s="179"/>
      <c r="F40" s="180"/>
      <c r="G40" s="180"/>
      <c r="H40" s="150"/>
      <c r="I40" s="151"/>
      <c r="J40" s="75"/>
      <c r="K40" s="75"/>
      <c r="L40" s="75"/>
    </row>
    <row r="41" spans="1:12" ht="12.75">
      <c r="A41" s="71"/>
      <c r="B41" s="93"/>
      <c r="C41" s="93"/>
      <c r="D41" s="93"/>
      <c r="E41" s="16"/>
      <c r="F41" s="104"/>
      <c r="G41" s="104"/>
      <c r="H41" s="72"/>
      <c r="I41" s="62"/>
      <c r="J41" s="75"/>
      <c r="K41" s="75"/>
      <c r="L41" s="75"/>
    </row>
    <row r="42" spans="1:12" ht="12.75">
      <c r="A42" s="100"/>
      <c r="B42" s="101"/>
      <c r="C42" s="102"/>
      <c r="D42" s="103"/>
      <c r="E42" s="17"/>
      <c r="F42" s="102"/>
      <c r="G42" s="103"/>
      <c r="H42" s="17"/>
      <c r="I42" s="85"/>
      <c r="J42" s="75"/>
      <c r="K42" s="75"/>
      <c r="L42" s="75"/>
    </row>
    <row r="43" spans="1:12" ht="12.75">
      <c r="A43" s="105"/>
      <c r="B43" s="106"/>
      <c r="C43" s="106"/>
      <c r="D43" s="88"/>
      <c r="E43" s="88"/>
      <c r="F43" s="106"/>
      <c r="G43" s="88"/>
      <c r="H43" s="88"/>
      <c r="I43" s="107"/>
      <c r="J43" s="75"/>
      <c r="K43" s="75"/>
      <c r="L43" s="75"/>
    </row>
    <row r="44" spans="1:12" ht="12.75">
      <c r="A44" s="147" t="s">
        <v>267</v>
      </c>
      <c r="B44" s="195"/>
      <c r="C44" s="150"/>
      <c r="D44" s="151"/>
      <c r="E44" s="89"/>
      <c r="F44" s="162"/>
      <c r="G44" s="180"/>
      <c r="H44" s="180"/>
      <c r="I44" s="181"/>
      <c r="J44" s="75"/>
      <c r="K44" s="75"/>
      <c r="L44" s="75"/>
    </row>
    <row r="45" spans="1:12" ht="12.75">
      <c r="A45" s="100"/>
      <c r="B45" s="101"/>
      <c r="C45" s="186"/>
      <c r="D45" s="187"/>
      <c r="E45" s="17"/>
      <c r="F45" s="186"/>
      <c r="G45" s="188"/>
      <c r="H45" s="108"/>
      <c r="I45" s="109"/>
      <c r="J45" s="75"/>
      <c r="K45" s="75"/>
      <c r="L45" s="75"/>
    </row>
    <row r="46" spans="1:12" ht="12.75">
      <c r="A46" s="147" t="s">
        <v>268</v>
      </c>
      <c r="B46" s="195"/>
      <c r="C46" s="162" t="s">
        <v>334</v>
      </c>
      <c r="D46" s="189"/>
      <c r="E46" s="189"/>
      <c r="F46" s="189"/>
      <c r="G46" s="189"/>
      <c r="H46" s="189"/>
      <c r="I46" s="190"/>
      <c r="J46" s="75"/>
      <c r="K46" s="75"/>
      <c r="L46" s="75"/>
    </row>
    <row r="47" spans="1:12" ht="12.75">
      <c r="A47" s="83"/>
      <c r="B47" s="84"/>
      <c r="C47" s="90" t="s">
        <v>269</v>
      </c>
      <c r="D47" s="17"/>
      <c r="E47" s="17"/>
      <c r="F47" s="17"/>
      <c r="G47" s="17"/>
      <c r="H47" s="17"/>
      <c r="I47" s="85"/>
      <c r="J47" s="75"/>
      <c r="K47" s="75"/>
      <c r="L47" s="75"/>
    </row>
    <row r="48" spans="1:12" ht="12.75">
      <c r="A48" s="147" t="s">
        <v>270</v>
      </c>
      <c r="B48" s="195"/>
      <c r="C48" s="196" t="s">
        <v>335</v>
      </c>
      <c r="D48" s="197"/>
      <c r="E48" s="198"/>
      <c r="F48" s="17"/>
      <c r="G48" s="91" t="s">
        <v>271</v>
      </c>
      <c r="H48" s="196" t="s">
        <v>336</v>
      </c>
      <c r="I48" s="198"/>
      <c r="J48" s="75"/>
      <c r="K48" s="75"/>
      <c r="L48" s="75"/>
    </row>
    <row r="49" spans="1:12" ht="12.75">
      <c r="A49" s="83"/>
      <c r="B49" s="84"/>
      <c r="C49" s="90"/>
      <c r="D49" s="17"/>
      <c r="E49" s="17"/>
      <c r="F49" s="17"/>
      <c r="G49" s="17"/>
      <c r="H49" s="17"/>
      <c r="I49" s="85"/>
      <c r="J49" s="75"/>
      <c r="K49" s="75"/>
      <c r="L49" s="75"/>
    </row>
    <row r="50" spans="1:12" ht="12.75">
      <c r="A50" s="147" t="s">
        <v>257</v>
      </c>
      <c r="B50" s="195"/>
      <c r="C50" s="201" t="s">
        <v>328</v>
      </c>
      <c r="D50" s="197"/>
      <c r="E50" s="197"/>
      <c r="F50" s="197"/>
      <c r="G50" s="197"/>
      <c r="H50" s="197"/>
      <c r="I50" s="198"/>
      <c r="J50" s="75"/>
      <c r="K50" s="75"/>
      <c r="L50" s="75"/>
    </row>
    <row r="51" spans="1:12" ht="12.75">
      <c r="A51" s="83"/>
      <c r="B51" s="84"/>
      <c r="C51" s="17"/>
      <c r="D51" s="17"/>
      <c r="E51" s="17"/>
      <c r="F51" s="17"/>
      <c r="G51" s="17"/>
      <c r="H51" s="17"/>
      <c r="I51" s="85"/>
      <c r="J51" s="75"/>
      <c r="K51" s="75"/>
      <c r="L51" s="75"/>
    </row>
    <row r="52" spans="1:12" ht="12.75">
      <c r="A52" s="158" t="s">
        <v>272</v>
      </c>
      <c r="B52" s="159"/>
      <c r="C52" s="196" t="s">
        <v>337</v>
      </c>
      <c r="D52" s="197"/>
      <c r="E52" s="197"/>
      <c r="F52" s="197"/>
      <c r="G52" s="197"/>
      <c r="H52" s="197"/>
      <c r="I52" s="164"/>
      <c r="J52" s="75"/>
      <c r="K52" s="75"/>
      <c r="L52" s="75"/>
    </row>
    <row r="53" spans="1:12" ht="12.75">
      <c r="A53" s="110"/>
      <c r="B53" s="88"/>
      <c r="C53" s="191" t="s">
        <v>273</v>
      </c>
      <c r="D53" s="191"/>
      <c r="E53" s="191"/>
      <c r="F53" s="191"/>
      <c r="G53" s="191"/>
      <c r="H53" s="191"/>
      <c r="I53" s="112"/>
      <c r="J53" s="75"/>
      <c r="K53" s="75"/>
      <c r="L53" s="75"/>
    </row>
    <row r="54" spans="1:12" ht="12.75">
      <c r="A54" s="110"/>
      <c r="B54" s="88"/>
      <c r="C54" s="111"/>
      <c r="D54" s="111"/>
      <c r="E54" s="111"/>
      <c r="F54" s="111"/>
      <c r="G54" s="111"/>
      <c r="H54" s="111"/>
      <c r="I54" s="112"/>
      <c r="J54" s="75"/>
      <c r="K54" s="75"/>
      <c r="L54" s="75"/>
    </row>
    <row r="55" spans="1:12" ht="12.75">
      <c r="A55" s="110"/>
      <c r="B55" s="202" t="s">
        <v>274</v>
      </c>
      <c r="C55" s="203"/>
      <c r="D55" s="203"/>
      <c r="E55" s="203"/>
      <c r="F55" s="113"/>
      <c r="G55" s="113"/>
      <c r="H55" s="113"/>
      <c r="I55" s="114"/>
      <c r="J55" s="75"/>
      <c r="K55" s="75"/>
      <c r="L55" s="75"/>
    </row>
    <row r="56" spans="1:12" ht="12.75">
      <c r="A56" s="110"/>
      <c r="B56" s="204" t="s">
        <v>306</v>
      </c>
      <c r="C56" s="205"/>
      <c r="D56" s="205"/>
      <c r="E56" s="205"/>
      <c r="F56" s="205"/>
      <c r="G56" s="205"/>
      <c r="H56" s="205"/>
      <c r="I56" s="206"/>
      <c r="J56" s="75"/>
      <c r="K56" s="75"/>
      <c r="L56" s="75"/>
    </row>
    <row r="57" spans="1:12" ht="12.75">
      <c r="A57" s="110"/>
      <c r="B57" s="204" t="s">
        <v>307</v>
      </c>
      <c r="C57" s="205"/>
      <c r="D57" s="205"/>
      <c r="E57" s="205"/>
      <c r="F57" s="205"/>
      <c r="G57" s="205"/>
      <c r="H57" s="205"/>
      <c r="I57" s="114"/>
      <c r="J57" s="75"/>
      <c r="K57" s="75"/>
      <c r="L57" s="75"/>
    </row>
    <row r="58" spans="1:12" ht="12.75">
      <c r="A58" s="110"/>
      <c r="B58" s="204" t="s">
        <v>308</v>
      </c>
      <c r="C58" s="205"/>
      <c r="D58" s="205"/>
      <c r="E58" s="205"/>
      <c r="F58" s="205"/>
      <c r="G58" s="205"/>
      <c r="H58" s="205"/>
      <c r="I58" s="206"/>
      <c r="J58" s="75"/>
      <c r="K58" s="75"/>
      <c r="L58" s="75"/>
    </row>
    <row r="59" spans="1:12" ht="12.75">
      <c r="A59" s="110"/>
      <c r="B59" s="204" t="s">
        <v>309</v>
      </c>
      <c r="C59" s="205"/>
      <c r="D59" s="205"/>
      <c r="E59" s="205"/>
      <c r="F59" s="205"/>
      <c r="G59" s="205"/>
      <c r="H59" s="205"/>
      <c r="I59" s="206"/>
      <c r="J59" s="75"/>
      <c r="K59" s="75"/>
      <c r="L59" s="75"/>
    </row>
    <row r="60" spans="1:12" ht="12.75">
      <c r="A60" s="110"/>
      <c r="B60" s="115"/>
      <c r="C60" s="63"/>
      <c r="D60" s="63"/>
      <c r="E60" s="63"/>
      <c r="F60" s="63"/>
      <c r="G60" s="63"/>
      <c r="H60" s="63"/>
      <c r="I60" s="64"/>
      <c r="J60" s="75"/>
      <c r="K60" s="75"/>
      <c r="L60" s="75"/>
    </row>
    <row r="61" spans="1:12" ht="13.5" thickBot="1">
      <c r="A61" s="65" t="s">
        <v>275</v>
      </c>
      <c r="B61" s="17"/>
      <c r="C61" s="17"/>
      <c r="D61" s="17"/>
      <c r="E61" s="17"/>
      <c r="F61" s="17"/>
      <c r="G61" s="116"/>
      <c r="H61" s="117"/>
      <c r="I61" s="118"/>
      <c r="J61" s="75"/>
      <c r="K61" s="75"/>
      <c r="L61" s="75"/>
    </row>
    <row r="62" spans="1:12" ht="12.75">
      <c r="A62" s="79"/>
      <c r="B62" s="17"/>
      <c r="C62" s="17"/>
      <c r="D62" s="17"/>
      <c r="E62" s="88" t="s">
        <v>276</v>
      </c>
      <c r="F62" s="93"/>
      <c r="G62" s="192" t="s">
        <v>277</v>
      </c>
      <c r="H62" s="193"/>
      <c r="I62" s="194"/>
      <c r="J62" s="75"/>
      <c r="K62" s="75"/>
      <c r="L62" s="75"/>
    </row>
    <row r="63" spans="1:12" ht="12.75">
      <c r="A63" s="119"/>
      <c r="B63" s="120"/>
      <c r="C63" s="121"/>
      <c r="D63" s="121"/>
      <c r="E63" s="121"/>
      <c r="F63" s="121"/>
      <c r="G63" s="199"/>
      <c r="H63" s="200"/>
      <c r="I63" s="12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="110" zoomScaleSheetLayoutView="110" zoomScalePageLayoutView="0" workbookViewId="0" topLeftCell="A31">
      <selection activeCell="K13" sqref="K13"/>
    </sheetView>
  </sheetViews>
  <sheetFormatPr defaultColWidth="9.140625" defaultRowHeight="12.75"/>
  <cols>
    <col min="1" max="9" width="9.140625" style="28" customWidth="1"/>
    <col min="10" max="10" width="9.8515625" style="0" bestFit="1" customWidth="1"/>
    <col min="11" max="11" width="10.8515625" style="28" customWidth="1"/>
    <col min="12" max="12" width="14.00390625" style="124" bestFit="1" customWidth="1"/>
    <col min="13" max="13" width="10.28125" style="28" bestFit="1" customWidth="1"/>
    <col min="14" max="14" width="10.8515625" style="28" bestFit="1" customWidth="1"/>
    <col min="15" max="16384" width="9.140625" style="28" customWidth="1"/>
  </cols>
  <sheetData>
    <row r="1" spans="1:11" ht="12.75" customHeight="1">
      <c r="A1" s="244" t="s">
        <v>153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338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59</v>
      </c>
      <c r="B4" s="250"/>
      <c r="C4" s="250"/>
      <c r="D4" s="250"/>
      <c r="E4" s="250"/>
      <c r="F4" s="250"/>
      <c r="G4" s="250"/>
      <c r="H4" s="251"/>
      <c r="I4" s="33" t="s">
        <v>278</v>
      </c>
      <c r="J4" s="140" t="s">
        <v>150</v>
      </c>
      <c r="K4" s="141" t="s">
        <v>319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32">
        <v>2</v>
      </c>
      <c r="J5" s="141">
        <v>3</v>
      </c>
      <c r="K5" s="141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6" t="s">
        <v>60</v>
      </c>
      <c r="B7" s="217"/>
      <c r="C7" s="217"/>
      <c r="D7" s="217"/>
      <c r="E7" s="217"/>
      <c r="F7" s="217"/>
      <c r="G7" s="217"/>
      <c r="H7" s="234"/>
      <c r="I7" s="3">
        <v>1</v>
      </c>
      <c r="J7" s="6"/>
      <c r="K7" s="6"/>
    </row>
    <row r="8" spans="1:11" ht="12.75">
      <c r="A8" s="223" t="s">
        <v>13</v>
      </c>
      <c r="B8" s="224"/>
      <c r="C8" s="224"/>
      <c r="D8" s="224"/>
      <c r="E8" s="224"/>
      <c r="F8" s="224"/>
      <c r="G8" s="224"/>
      <c r="H8" s="225"/>
      <c r="I8" s="1">
        <v>2</v>
      </c>
      <c r="J8" s="143">
        <f>J9+J16+J26+J35+J39</f>
        <v>54506373</v>
      </c>
      <c r="K8" s="144">
        <f>K9+K16+K26+K35+K39</f>
        <v>53469224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143">
        <f>SUM(J10:J15)</f>
        <v>296007</v>
      </c>
      <c r="K9" s="144">
        <f>SUM(K10:K15)</f>
        <v>305830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296007</v>
      </c>
      <c r="K11" s="7">
        <v>305830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0</v>
      </c>
      <c r="K12" s="7">
        <v>0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0</v>
      </c>
      <c r="K14" s="7">
        <v>0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143">
        <f>SUM(J17:J25)</f>
        <v>53306079</v>
      </c>
      <c r="K16" s="144">
        <f>SUM(K17:K25)</f>
        <v>52403155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22610793</v>
      </c>
      <c r="K17" s="7">
        <v>22610793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14654202</v>
      </c>
      <c r="K18" s="7">
        <v>13998939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13161990</v>
      </c>
      <c r="K19" s="7">
        <v>12390936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475605</v>
      </c>
      <c r="K20" s="7">
        <v>461488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0</v>
      </c>
      <c r="K22" s="7">
        <v>0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2403489</v>
      </c>
      <c r="K23" s="7">
        <v>2940999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0</v>
      </c>
      <c r="K24" s="7">
        <v>0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0</v>
      </c>
      <c r="K25" s="7">
        <v>0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143">
        <f>SUM(J27:J34)</f>
        <v>563283</v>
      </c>
      <c r="K26" s="144">
        <f>SUM(K27:K34)</f>
        <v>419235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20000</v>
      </c>
      <c r="K27" s="7">
        <v>20000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0</v>
      </c>
      <c r="K28" s="7">
        <v>0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0</v>
      </c>
      <c r="K29" s="7">
        <v>0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543283</v>
      </c>
      <c r="K32" s="7">
        <v>399235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0</v>
      </c>
      <c r="K33" s="7">
        <v>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143">
        <f>SUM(J36:J38)</f>
        <v>341004</v>
      </c>
      <c r="K35" s="144">
        <f>SUM(K36:K38)</f>
        <v>341004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341004</v>
      </c>
      <c r="K37" s="7">
        <v>341004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0</v>
      </c>
      <c r="K39" s="7">
        <v>0</v>
      </c>
    </row>
    <row r="40" spans="1:11" ht="12.75">
      <c r="A40" s="223" t="s">
        <v>240</v>
      </c>
      <c r="B40" s="224"/>
      <c r="C40" s="224"/>
      <c r="D40" s="224"/>
      <c r="E40" s="224"/>
      <c r="F40" s="224"/>
      <c r="G40" s="224"/>
      <c r="H40" s="225"/>
      <c r="I40" s="1">
        <v>34</v>
      </c>
      <c r="J40" s="143">
        <f>J41+J49+J56+J64</f>
        <v>33735591</v>
      </c>
      <c r="K40" s="144">
        <v>37412905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143">
        <f>SUM(J42:J48)</f>
        <v>24650586</v>
      </c>
      <c r="K41" s="144">
        <v>26276446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5474932</v>
      </c>
      <c r="K42" s="7">
        <v>4877875.08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5547568</v>
      </c>
      <c r="K43" s="7">
        <v>8093065.68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13459029</v>
      </c>
      <c r="K44" s="7">
        <v>13137026.58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169057</v>
      </c>
      <c r="K45" s="7">
        <v>168477.68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0</v>
      </c>
      <c r="K46" s="7">
        <v>0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143">
        <f>SUM(J50:J55)</f>
        <v>6675430</v>
      </c>
      <c r="K49" s="144">
        <f>SUM(K50:K55)</f>
        <v>10378599.969999999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0</v>
      </c>
      <c r="K50" s="7">
        <v>0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5580688</v>
      </c>
      <c r="K51" s="7">
        <v>10176845.45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0</v>
      </c>
      <c r="K52" s="7">
        <v>0</v>
      </c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100611</v>
      </c>
      <c r="K53" s="7">
        <v>18584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65146</v>
      </c>
      <c r="K54" s="7">
        <v>74482.52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928985</v>
      </c>
      <c r="K55" s="7">
        <v>108688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143">
        <f>SUM(J57:J63)</f>
        <v>0</v>
      </c>
      <c r="K56" s="144">
        <f>SUM(K57:K63)</f>
        <v>0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0</v>
      </c>
      <c r="K58" s="7">
        <v>0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0</v>
      </c>
      <c r="K61" s="7">
        <v>0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0</v>
      </c>
      <c r="K62" s="7">
        <v>0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0</v>
      </c>
      <c r="K63" s="7">
        <v>0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142">
        <v>2409575</v>
      </c>
      <c r="K64" s="142">
        <v>757858.89</v>
      </c>
    </row>
    <row r="65" spans="1:11" ht="12.75">
      <c r="A65" s="223" t="s">
        <v>56</v>
      </c>
      <c r="B65" s="224"/>
      <c r="C65" s="224"/>
      <c r="D65" s="224"/>
      <c r="E65" s="224"/>
      <c r="F65" s="224"/>
      <c r="G65" s="224"/>
      <c r="H65" s="225"/>
      <c r="I65" s="1">
        <v>59</v>
      </c>
      <c r="J65" s="142">
        <v>140621</v>
      </c>
      <c r="K65" s="142">
        <v>146745.8</v>
      </c>
    </row>
    <row r="66" spans="1:11" ht="12.75">
      <c r="A66" s="223" t="s">
        <v>241</v>
      </c>
      <c r="B66" s="224"/>
      <c r="C66" s="224"/>
      <c r="D66" s="224"/>
      <c r="E66" s="224"/>
      <c r="F66" s="224"/>
      <c r="G66" s="224"/>
      <c r="H66" s="225"/>
      <c r="I66" s="1">
        <v>60</v>
      </c>
      <c r="J66" s="143">
        <f>J7+J8+J40+J65</f>
        <v>88382585</v>
      </c>
      <c r="K66" s="144">
        <f>K7+K8+K40+K65</f>
        <v>91028874.8</v>
      </c>
    </row>
    <row r="67" spans="1:11" ht="12.75">
      <c r="A67" s="235" t="s">
        <v>91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/>
      <c r="K67" s="8"/>
    </row>
    <row r="68" spans="1:11" ht="12.75">
      <c r="A68" s="212" t="s">
        <v>58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16" t="s">
        <v>191</v>
      </c>
      <c r="B69" s="217"/>
      <c r="C69" s="217"/>
      <c r="D69" s="217"/>
      <c r="E69" s="217"/>
      <c r="F69" s="217"/>
      <c r="G69" s="217"/>
      <c r="H69" s="234"/>
      <c r="I69" s="3">
        <v>62</v>
      </c>
      <c r="J69" s="145">
        <f>J70+J71+J72+J78+J79+J82+J85</f>
        <v>46572206</v>
      </c>
      <c r="K69" s="146">
        <f>K70+K71+K72+K78+K79+K82+K85</f>
        <v>46864335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142">
        <v>49240200</v>
      </c>
      <c r="K70" s="142">
        <v>49240200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0</v>
      </c>
      <c r="K71" s="7">
        <v>0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143">
        <f>J73+J74-J75+J76+J77</f>
        <v>-588255</v>
      </c>
      <c r="K72" s="144">
        <v>-588255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0</v>
      </c>
      <c r="K73" s="7">
        <v>0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1943182</v>
      </c>
      <c r="K74" s="7">
        <v>1943182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2531437</v>
      </c>
      <c r="K75" s="7">
        <v>2531437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0</v>
      </c>
      <c r="K77" s="7">
        <v>0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142">
        <v>19929613</v>
      </c>
      <c r="K78" s="142">
        <v>19929613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143">
        <f>J80-J81</f>
        <v>-23187834</v>
      </c>
      <c r="K79" s="144">
        <v>-22009352</v>
      </c>
    </row>
    <row r="80" spans="1:11" ht="12.75">
      <c r="A80" s="231" t="s">
        <v>169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0</v>
      </c>
      <c r="K80" s="7">
        <v>0</v>
      </c>
    </row>
    <row r="81" spans="1:11" ht="12.75">
      <c r="A81" s="231" t="s">
        <v>170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23187834</v>
      </c>
      <c r="K81" s="7">
        <v>22009352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143">
        <f>J83-J84</f>
        <v>1178482</v>
      </c>
      <c r="K82" s="144">
        <f>K83-K84</f>
        <v>292129</v>
      </c>
    </row>
    <row r="83" spans="1:11" ht="12.75">
      <c r="A83" s="231" t="s">
        <v>171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1178482</v>
      </c>
      <c r="K83" s="7">
        <v>292129</v>
      </c>
    </row>
    <row r="84" spans="1:11" ht="12.75">
      <c r="A84" s="231" t="s">
        <v>172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0</v>
      </c>
      <c r="K84" s="7">
        <v>0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0</v>
      </c>
      <c r="K85" s="7">
        <v>0</v>
      </c>
    </row>
    <row r="86" spans="1:11" ht="12.75">
      <c r="A86" s="223" t="s">
        <v>19</v>
      </c>
      <c r="B86" s="224"/>
      <c r="C86" s="224"/>
      <c r="D86" s="224"/>
      <c r="E86" s="224"/>
      <c r="F86" s="224"/>
      <c r="G86" s="224"/>
      <c r="H86" s="225"/>
      <c r="I86" s="1">
        <v>79</v>
      </c>
      <c r="J86" s="138">
        <f>SUM(J87:J89)</f>
        <v>0</v>
      </c>
      <c r="K86" s="29">
        <f>SUM(K87:K89)</f>
        <v>0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0</v>
      </c>
      <c r="K87" s="7">
        <v>0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0</v>
      </c>
      <c r="K89" s="7">
        <v>0</v>
      </c>
    </row>
    <row r="90" spans="1:11" ht="12.75">
      <c r="A90" s="223" t="s">
        <v>20</v>
      </c>
      <c r="B90" s="224"/>
      <c r="C90" s="224"/>
      <c r="D90" s="224"/>
      <c r="E90" s="224"/>
      <c r="F90" s="224"/>
      <c r="G90" s="224"/>
      <c r="H90" s="225"/>
      <c r="I90" s="1">
        <v>83</v>
      </c>
      <c r="J90" s="143">
        <f>SUM(J91:J99)</f>
        <v>15392585</v>
      </c>
      <c r="K90" s="144">
        <f>SUM(K91:K99)</f>
        <v>15825928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15112059</v>
      </c>
      <c r="K93" s="7">
        <v>15571731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0</v>
      </c>
      <c r="K95" s="7">
        <v>0</v>
      </c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3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  <c r="M97" s="123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280526</v>
      </c>
      <c r="K98" s="7">
        <v>254197</v>
      </c>
    </row>
    <row r="99" spans="1:14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0</v>
      </c>
      <c r="K99" s="7">
        <v>0</v>
      </c>
      <c r="N99" s="124"/>
    </row>
    <row r="100" spans="1:11" ht="12.75">
      <c r="A100" s="223" t="s">
        <v>21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43">
        <f>SUM(J101:J112)</f>
        <v>26417794</v>
      </c>
      <c r="K100" s="144">
        <f>SUM(K101:K112)</f>
        <v>28338612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0</v>
      </c>
      <c r="K101" s="7">
        <v>0</v>
      </c>
    </row>
    <row r="102" spans="1:13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800000</v>
      </c>
      <c r="K102" s="7">
        <v>800000</v>
      </c>
      <c r="M102" s="124"/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12826801</v>
      </c>
      <c r="K103" s="7">
        <v>11070836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0</v>
      </c>
      <c r="K104" s="7">
        <v>0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10224812</v>
      </c>
      <c r="K105" s="7">
        <v>13708662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0</v>
      </c>
      <c r="K106" s="7">
        <v>0</v>
      </c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1421046</v>
      </c>
      <c r="K108" s="7">
        <v>1371176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711576</v>
      </c>
      <c r="K109" s="7">
        <v>1072416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0</v>
      </c>
      <c r="K110" s="7">
        <v>0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433559</v>
      </c>
      <c r="K112" s="7">
        <v>315522</v>
      </c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7">
        <v>0</v>
      </c>
      <c r="K113" s="7">
        <v>0</v>
      </c>
    </row>
    <row r="114" spans="1:11" ht="12.75">
      <c r="A114" s="223" t="s">
        <v>25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43">
        <f>J69+J86+J90+J100+J113</f>
        <v>88382585</v>
      </c>
      <c r="K114" s="144">
        <f>K69+K86+K90+K100+K113</f>
        <v>91028875</v>
      </c>
    </row>
    <row r="115" spans="1:11" ht="12.75">
      <c r="A115" s="209" t="s">
        <v>57</v>
      </c>
      <c r="B115" s="210"/>
      <c r="C115" s="210"/>
      <c r="D115" s="210"/>
      <c r="E115" s="210"/>
      <c r="F115" s="210"/>
      <c r="G115" s="210"/>
      <c r="H115" s="211"/>
      <c r="I115" s="2">
        <v>108</v>
      </c>
      <c r="J115" s="8"/>
      <c r="K115" s="8"/>
    </row>
    <row r="116" spans="1:11" ht="12.75">
      <c r="A116" s="212" t="s">
        <v>310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216" t="s">
        <v>186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  <row r="122" ht="12.75">
      <c r="J122" s="2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type="whole" operator="greaterThanOrEqual" allowBlank="1" showInputMessage="1" showErrorMessage="1" errorTitle="Pogrešan unos" error="Mogu se unijeti samo cjelobrojne pozitivne vrijednosti." sqref="J70 J72:J77 J79:J84 J86:J115 J7:J6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118:J119 J85">
      <formula1>999999999999</formula1>
    </dataValidation>
    <dataValidation allowBlank="1" sqref="K1:IV65536 A1:I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43">
      <selection activeCell="K56" sqref="K56"/>
    </sheetView>
  </sheetViews>
  <sheetFormatPr defaultColWidth="9.140625" defaultRowHeight="12.75"/>
  <cols>
    <col min="1" max="7" width="9.140625" style="28" customWidth="1"/>
    <col min="8" max="8" width="6.421875" style="28" customWidth="1"/>
    <col min="9" max="9" width="9.140625" style="28" customWidth="1"/>
    <col min="10" max="10" width="10.8515625" style="28" customWidth="1"/>
    <col min="11" max="12" width="12.00390625" style="28" customWidth="1"/>
    <col min="13" max="13" width="11.28125" style="28" customWidth="1"/>
    <col min="14" max="16384" width="9.140625" style="28" customWidth="1"/>
  </cols>
  <sheetData>
    <row r="1" spans="1:13" ht="12.75" customHeight="1">
      <c r="A1" s="244" t="s">
        <v>154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2" t="s">
        <v>349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66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7" t="s">
        <v>59</v>
      </c>
      <c r="B4" s="267"/>
      <c r="C4" s="267"/>
      <c r="D4" s="267"/>
      <c r="E4" s="267"/>
      <c r="F4" s="267"/>
      <c r="G4" s="267"/>
      <c r="H4" s="267"/>
      <c r="I4" s="33" t="s">
        <v>279</v>
      </c>
      <c r="J4" s="268" t="s">
        <v>318</v>
      </c>
      <c r="K4" s="268"/>
      <c r="L4" s="268" t="s">
        <v>319</v>
      </c>
      <c r="M4" s="268"/>
    </row>
    <row r="5" spans="1:13" s="139" customFormat="1" ht="11.25">
      <c r="A5" s="268"/>
      <c r="B5" s="268"/>
      <c r="C5" s="268"/>
      <c r="D5" s="268"/>
      <c r="E5" s="268"/>
      <c r="F5" s="268"/>
      <c r="G5" s="268"/>
      <c r="H5" s="268"/>
      <c r="I5" s="34"/>
      <c r="J5" s="34" t="s">
        <v>314</v>
      </c>
      <c r="K5" s="34" t="s">
        <v>315</v>
      </c>
      <c r="L5" s="34" t="s">
        <v>314</v>
      </c>
      <c r="M5" s="34" t="s">
        <v>315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4" ht="12.75">
      <c r="A7" s="216" t="s">
        <v>26</v>
      </c>
      <c r="B7" s="217"/>
      <c r="C7" s="217"/>
      <c r="D7" s="217"/>
      <c r="E7" s="217"/>
      <c r="F7" s="217"/>
      <c r="G7" s="217"/>
      <c r="H7" s="234"/>
      <c r="I7" s="3">
        <v>111</v>
      </c>
      <c r="J7" s="30">
        <f>SUM(J8:J9)</f>
        <v>45206923.96</v>
      </c>
      <c r="K7" s="30">
        <f>SUM(K8:K9)</f>
        <v>23954777.560000002</v>
      </c>
      <c r="L7" s="321">
        <f>L8+L9</f>
        <v>39956134.339999996</v>
      </c>
      <c r="M7" s="321">
        <f>M8+M9</f>
        <v>21920202.52</v>
      </c>
      <c r="N7" s="123"/>
    </row>
    <row r="8" spans="1:14" ht="12.75">
      <c r="A8" s="223" t="s">
        <v>152</v>
      </c>
      <c r="B8" s="224"/>
      <c r="C8" s="224"/>
      <c r="D8" s="224"/>
      <c r="E8" s="224"/>
      <c r="F8" s="224"/>
      <c r="G8" s="224"/>
      <c r="H8" s="225"/>
      <c r="I8" s="1">
        <v>112</v>
      </c>
      <c r="J8" s="7">
        <v>44519543.85</v>
      </c>
      <c r="K8" s="7">
        <v>23539284.6</v>
      </c>
      <c r="L8" s="323">
        <v>38889035.4</v>
      </c>
      <c r="M8" s="323">
        <v>21776805.83</v>
      </c>
      <c r="N8" s="123"/>
    </row>
    <row r="9" spans="1:14" ht="12.75">
      <c r="A9" s="223" t="s">
        <v>103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687380.11</v>
      </c>
      <c r="K9" s="7">
        <v>415492.96</v>
      </c>
      <c r="L9" s="323">
        <v>1067098.94</v>
      </c>
      <c r="M9" s="323">
        <v>143396.69</v>
      </c>
      <c r="N9" s="123"/>
    </row>
    <row r="10" spans="1:14" ht="12.75">
      <c r="A10" s="223" t="s">
        <v>12</v>
      </c>
      <c r="B10" s="224"/>
      <c r="C10" s="224"/>
      <c r="D10" s="224"/>
      <c r="E10" s="224"/>
      <c r="F10" s="224"/>
      <c r="G10" s="224"/>
      <c r="H10" s="225"/>
      <c r="I10" s="1">
        <v>114</v>
      </c>
      <c r="J10" s="29">
        <f>J11+J12+J16+J20+J21+J22+J25+J26</f>
        <v>43570669.04</v>
      </c>
      <c r="K10" s="29">
        <f>K11+K12+K16+K20+K21+K22+K25+K26</f>
        <v>22489888.589999996</v>
      </c>
      <c r="L10" s="323">
        <f>L11+L12+L16+L20+L21+L22+L25+L26</f>
        <v>39025001.910000004</v>
      </c>
      <c r="M10" s="323">
        <f>M11+M12+M16+M20+M21+M22+M25+M26</f>
        <v>21455719.26</v>
      </c>
      <c r="N10" s="123"/>
    </row>
    <row r="11" spans="1:14" ht="12.75">
      <c r="A11" s="223" t="s">
        <v>104</v>
      </c>
      <c r="B11" s="224"/>
      <c r="C11" s="224"/>
      <c r="D11" s="224"/>
      <c r="E11" s="224"/>
      <c r="F11" s="224"/>
      <c r="G11" s="224"/>
      <c r="H11" s="225"/>
      <c r="I11" s="1">
        <v>115</v>
      </c>
      <c r="J11" s="7">
        <v>-2844004.42</v>
      </c>
      <c r="K11" s="7">
        <v>-416117.32</v>
      </c>
      <c r="L11" s="323">
        <v>-2223491.82</v>
      </c>
      <c r="M11" s="323">
        <v>1644857.85</v>
      </c>
      <c r="N11" s="123"/>
    </row>
    <row r="12" spans="1:14" ht="12.75">
      <c r="A12" s="223" t="s">
        <v>22</v>
      </c>
      <c r="B12" s="224"/>
      <c r="C12" s="224"/>
      <c r="D12" s="224"/>
      <c r="E12" s="224"/>
      <c r="F12" s="224"/>
      <c r="G12" s="224"/>
      <c r="H12" s="225"/>
      <c r="I12" s="1">
        <v>116</v>
      </c>
      <c r="J12" s="29">
        <f>SUM(J13:J15)</f>
        <v>30851082.1</v>
      </c>
      <c r="K12" s="29">
        <f>SUM(K13:K15)</f>
        <v>14995693.03</v>
      </c>
      <c r="L12" s="323">
        <f>SUM(L13:L15)</f>
        <v>25222317.87</v>
      </c>
      <c r="M12" s="323">
        <v>11697168</v>
      </c>
      <c r="N12" s="123"/>
    </row>
    <row r="13" spans="1:14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28403347.5</v>
      </c>
      <c r="K13" s="7">
        <v>13703158.62</v>
      </c>
      <c r="L13" s="323">
        <v>23049309.02</v>
      </c>
      <c r="M13" s="323">
        <v>10509275</v>
      </c>
      <c r="N13" s="123"/>
    </row>
    <row r="14" spans="1:14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557088.46</v>
      </c>
      <c r="K14" s="7">
        <v>312646.41</v>
      </c>
      <c r="L14" s="323">
        <v>325665.59</v>
      </c>
      <c r="M14" s="323">
        <v>199960</v>
      </c>
      <c r="N14" s="123"/>
    </row>
    <row r="15" spans="1:14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1890646.14</v>
      </c>
      <c r="K15" s="7">
        <v>979888</v>
      </c>
      <c r="L15" s="323">
        <v>1847343.26</v>
      </c>
      <c r="M15" s="323">
        <v>987933.23</v>
      </c>
      <c r="N15" s="123"/>
    </row>
    <row r="16" spans="1:14" ht="12.75">
      <c r="A16" s="223" t="s">
        <v>23</v>
      </c>
      <c r="B16" s="224"/>
      <c r="C16" s="224"/>
      <c r="D16" s="224"/>
      <c r="E16" s="224"/>
      <c r="F16" s="224"/>
      <c r="G16" s="224"/>
      <c r="H16" s="225"/>
      <c r="I16" s="1">
        <v>120</v>
      </c>
      <c r="J16" s="29">
        <f>SUM(J17:J19)</f>
        <v>10537914.81</v>
      </c>
      <c r="K16" s="29">
        <f>SUM(K17:K19)</f>
        <v>5352984.59</v>
      </c>
      <c r="L16" s="29">
        <f>SUM(L17:L19)</f>
        <v>11010220.19</v>
      </c>
      <c r="M16" s="29">
        <f>SUM(M17:M19)</f>
        <v>5450206</v>
      </c>
      <c r="N16" s="123"/>
    </row>
    <row r="17" spans="1:14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6910103.62</v>
      </c>
      <c r="K17" s="7">
        <v>3506997</v>
      </c>
      <c r="L17" s="323">
        <v>7307256.01</v>
      </c>
      <c r="M17" s="323">
        <v>3624087</v>
      </c>
      <c r="N17" s="123"/>
    </row>
    <row r="18" spans="1:14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2155313.19</v>
      </c>
      <c r="K18" s="7">
        <v>1119372.59</v>
      </c>
      <c r="L18" s="323">
        <v>2102897.94</v>
      </c>
      <c r="M18" s="323">
        <v>1046639</v>
      </c>
      <c r="N18" s="123"/>
    </row>
    <row r="19" spans="1:14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1472498</v>
      </c>
      <c r="K19" s="7">
        <v>726615</v>
      </c>
      <c r="L19" s="323">
        <v>1600066.24</v>
      </c>
      <c r="M19" s="323">
        <v>779480</v>
      </c>
      <c r="N19" s="123"/>
    </row>
    <row r="20" spans="1:14" ht="12.75">
      <c r="A20" s="223" t="s">
        <v>105</v>
      </c>
      <c r="B20" s="224"/>
      <c r="C20" s="224"/>
      <c r="D20" s="224"/>
      <c r="E20" s="224"/>
      <c r="F20" s="224"/>
      <c r="G20" s="224"/>
      <c r="H20" s="225"/>
      <c r="I20" s="1">
        <v>124</v>
      </c>
      <c r="J20" s="7">
        <v>1478857.5</v>
      </c>
      <c r="K20" s="7">
        <v>739428.75</v>
      </c>
      <c r="L20" s="323">
        <v>1514612.64</v>
      </c>
      <c r="M20" s="323">
        <v>757307</v>
      </c>
      <c r="N20" s="123"/>
    </row>
    <row r="21" spans="1:14" ht="12.75">
      <c r="A21" s="223" t="s">
        <v>106</v>
      </c>
      <c r="B21" s="224"/>
      <c r="C21" s="224"/>
      <c r="D21" s="224"/>
      <c r="E21" s="224"/>
      <c r="F21" s="224"/>
      <c r="G21" s="224"/>
      <c r="H21" s="225"/>
      <c r="I21" s="1">
        <v>125</v>
      </c>
      <c r="J21" s="7">
        <v>3354904.54</v>
      </c>
      <c r="K21" s="7">
        <v>1711516.54</v>
      </c>
      <c r="L21" s="323">
        <v>3245372.99</v>
      </c>
      <c r="M21" s="323">
        <v>1707789.92</v>
      </c>
      <c r="N21" s="123"/>
    </row>
    <row r="22" spans="1:14" ht="12.75">
      <c r="A22" s="223" t="s">
        <v>24</v>
      </c>
      <c r="B22" s="224"/>
      <c r="C22" s="224"/>
      <c r="D22" s="224"/>
      <c r="E22" s="224"/>
      <c r="F22" s="224"/>
      <c r="G22" s="224"/>
      <c r="H22" s="225"/>
      <c r="I22" s="1">
        <v>126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123"/>
    </row>
    <row r="23" spans="1:14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323">
        <v>0</v>
      </c>
      <c r="M23" s="323">
        <v>0</v>
      </c>
      <c r="N23" s="123"/>
    </row>
    <row r="24" spans="1:14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0</v>
      </c>
      <c r="K24" s="7">
        <v>0</v>
      </c>
      <c r="L24" s="323">
        <v>0</v>
      </c>
      <c r="M24" s="323">
        <v>0</v>
      </c>
      <c r="N24" s="123"/>
    </row>
    <row r="25" spans="1:14" ht="12.75">
      <c r="A25" s="223" t="s">
        <v>107</v>
      </c>
      <c r="B25" s="224"/>
      <c r="C25" s="224"/>
      <c r="D25" s="224"/>
      <c r="E25" s="224"/>
      <c r="F25" s="224"/>
      <c r="G25" s="224"/>
      <c r="H25" s="225"/>
      <c r="I25" s="1">
        <v>129</v>
      </c>
      <c r="J25" s="7">
        <v>0</v>
      </c>
      <c r="K25" s="7">
        <v>0</v>
      </c>
      <c r="L25" s="323">
        <v>0</v>
      </c>
      <c r="M25" s="323">
        <v>0</v>
      </c>
      <c r="N25" s="123"/>
    </row>
    <row r="26" spans="1:14" ht="12.75">
      <c r="A26" s="223" t="s">
        <v>50</v>
      </c>
      <c r="B26" s="224"/>
      <c r="C26" s="224"/>
      <c r="D26" s="224"/>
      <c r="E26" s="224"/>
      <c r="F26" s="224"/>
      <c r="G26" s="224"/>
      <c r="H26" s="225"/>
      <c r="I26" s="1">
        <v>130</v>
      </c>
      <c r="J26" s="7">
        <v>191914.51</v>
      </c>
      <c r="K26" s="7">
        <v>106383</v>
      </c>
      <c r="L26" s="323">
        <v>255970.04</v>
      </c>
      <c r="M26" s="323">
        <v>198390.49</v>
      </c>
      <c r="N26" s="123"/>
    </row>
    <row r="27" spans="1:14" ht="12.75">
      <c r="A27" s="223" t="s">
        <v>213</v>
      </c>
      <c r="B27" s="224"/>
      <c r="C27" s="224"/>
      <c r="D27" s="224"/>
      <c r="E27" s="224"/>
      <c r="F27" s="224"/>
      <c r="G27" s="224"/>
      <c r="H27" s="225"/>
      <c r="I27" s="1">
        <v>131</v>
      </c>
      <c r="J27" s="29">
        <f>SUM(J28:J32)</f>
        <v>162814.59</v>
      </c>
      <c r="K27" s="29">
        <f>SUM(K28:K32)</f>
        <v>115656.36</v>
      </c>
      <c r="L27" s="29">
        <f>SUM(L28:L32)</f>
        <v>141415.65</v>
      </c>
      <c r="M27" s="29">
        <f>SUM(M28:M32)</f>
        <v>56656.83</v>
      </c>
      <c r="N27" s="123"/>
    </row>
    <row r="28" spans="1:14" ht="12.75">
      <c r="A28" s="223" t="s">
        <v>227</v>
      </c>
      <c r="B28" s="224"/>
      <c r="C28" s="224"/>
      <c r="D28" s="224"/>
      <c r="E28" s="224"/>
      <c r="F28" s="224"/>
      <c r="G28" s="224"/>
      <c r="H28" s="225"/>
      <c r="I28" s="1">
        <v>132</v>
      </c>
      <c r="J28" s="7">
        <v>0</v>
      </c>
      <c r="K28" s="7">
        <v>0</v>
      </c>
      <c r="L28" s="323">
        <v>0</v>
      </c>
      <c r="M28" s="323">
        <v>0</v>
      </c>
      <c r="N28" s="123"/>
    </row>
    <row r="29" spans="1:14" ht="12.75">
      <c r="A29" s="223" t="s">
        <v>155</v>
      </c>
      <c r="B29" s="224"/>
      <c r="C29" s="224"/>
      <c r="D29" s="224"/>
      <c r="E29" s="224"/>
      <c r="F29" s="224"/>
      <c r="G29" s="224"/>
      <c r="H29" s="225"/>
      <c r="I29" s="1">
        <v>133</v>
      </c>
      <c r="J29" s="7">
        <v>162814.59</v>
      </c>
      <c r="K29" s="7">
        <v>115656.36</v>
      </c>
      <c r="L29" s="323">
        <v>141415.65</v>
      </c>
      <c r="M29" s="323">
        <v>56656.83</v>
      </c>
      <c r="N29" s="123"/>
    </row>
    <row r="30" spans="1:14" ht="12.75">
      <c r="A30" s="223" t="s">
        <v>139</v>
      </c>
      <c r="B30" s="224"/>
      <c r="C30" s="224"/>
      <c r="D30" s="224"/>
      <c r="E30" s="224"/>
      <c r="F30" s="224"/>
      <c r="G30" s="224"/>
      <c r="H30" s="225"/>
      <c r="I30" s="1">
        <v>134</v>
      </c>
      <c r="J30" s="7">
        <v>0</v>
      </c>
      <c r="K30" s="7">
        <v>0</v>
      </c>
      <c r="L30" s="323">
        <v>0</v>
      </c>
      <c r="M30" s="323">
        <v>0</v>
      </c>
      <c r="N30" s="123"/>
    </row>
    <row r="31" spans="1:14" ht="12.75">
      <c r="A31" s="223" t="s">
        <v>223</v>
      </c>
      <c r="B31" s="224"/>
      <c r="C31" s="224"/>
      <c r="D31" s="224"/>
      <c r="E31" s="224"/>
      <c r="F31" s="224"/>
      <c r="G31" s="224"/>
      <c r="H31" s="225"/>
      <c r="I31" s="1">
        <v>135</v>
      </c>
      <c r="J31" s="7">
        <v>0</v>
      </c>
      <c r="K31" s="7">
        <v>0</v>
      </c>
      <c r="L31" s="323">
        <v>0</v>
      </c>
      <c r="M31" s="323">
        <v>0</v>
      </c>
      <c r="N31" s="123"/>
    </row>
    <row r="32" spans="1:14" ht="12.75">
      <c r="A32" s="223" t="s">
        <v>140</v>
      </c>
      <c r="B32" s="224"/>
      <c r="C32" s="224"/>
      <c r="D32" s="224"/>
      <c r="E32" s="224"/>
      <c r="F32" s="224"/>
      <c r="G32" s="224"/>
      <c r="H32" s="225"/>
      <c r="I32" s="1">
        <v>136</v>
      </c>
      <c r="J32" s="7">
        <v>0</v>
      </c>
      <c r="K32" s="7">
        <v>0</v>
      </c>
      <c r="L32" s="323">
        <v>0</v>
      </c>
      <c r="M32" s="323">
        <v>0</v>
      </c>
      <c r="N32" s="123"/>
    </row>
    <row r="33" spans="1:14" ht="12.75">
      <c r="A33" s="223" t="s">
        <v>214</v>
      </c>
      <c r="B33" s="224"/>
      <c r="C33" s="224"/>
      <c r="D33" s="224"/>
      <c r="E33" s="224"/>
      <c r="F33" s="224"/>
      <c r="G33" s="224"/>
      <c r="H33" s="225"/>
      <c r="I33" s="1">
        <v>137</v>
      </c>
      <c r="J33" s="29">
        <f>SUM(J34:J37)</f>
        <v>782228.28</v>
      </c>
      <c r="K33" s="29">
        <f>SUM(K34:K37)</f>
        <v>389138.42</v>
      </c>
      <c r="L33" s="29">
        <f>SUM(L34:L37)</f>
        <v>780418.66</v>
      </c>
      <c r="M33" s="29">
        <v>420318</v>
      </c>
      <c r="N33" s="123"/>
    </row>
    <row r="34" spans="1:14" ht="12.75">
      <c r="A34" s="223" t="s">
        <v>66</v>
      </c>
      <c r="B34" s="224"/>
      <c r="C34" s="224"/>
      <c r="D34" s="224"/>
      <c r="E34" s="224"/>
      <c r="F34" s="224"/>
      <c r="G34" s="224"/>
      <c r="H34" s="225"/>
      <c r="I34" s="1">
        <v>138</v>
      </c>
      <c r="J34" s="7">
        <v>0</v>
      </c>
      <c r="K34" s="7">
        <v>0</v>
      </c>
      <c r="L34" s="323">
        <v>0</v>
      </c>
      <c r="M34" s="323">
        <v>0</v>
      </c>
      <c r="N34" s="123"/>
    </row>
    <row r="35" spans="1:14" ht="12.75">
      <c r="A35" s="223" t="s">
        <v>65</v>
      </c>
      <c r="B35" s="224"/>
      <c r="C35" s="224"/>
      <c r="D35" s="224"/>
      <c r="E35" s="224"/>
      <c r="F35" s="224"/>
      <c r="G35" s="224"/>
      <c r="H35" s="225"/>
      <c r="I35" s="1">
        <v>139</v>
      </c>
      <c r="J35" s="7">
        <v>782228.28</v>
      </c>
      <c r="K35" s="7">
        <v>389138.42</v>
      </c>
      <c r="L35" s="323">
        <v>780418.66</v>
      </c>
      <c r="M35" s="323">
        <v>420318</v>
      </c>
      <c r="N35" s="123"/>
    </row>
    <row r="36" spans="1:14" ht="12.75">
      <c r="A36" s="223" t="s">
        <v>224</v>
      </c>
      <c r="B36" s="224"/>
      <c r="C36" s="224"/>
      <c r="D36" s="224"/>
      <c r="E36" s="224"/>
      <c r="F36" s="224"/>
      <c r="G36" s="224"/>
      <c r="H36" s="225"/>
      <c r="I36" s="1">
        <v>140</v>
      </c>
      <c r="J36" s="7">
        <v>0</v>
      </c>
      <c r="K36" s="7">
        <v>0</v>
      </c>
      <c r="L36" s="323">
        <v>0</v>
      </c>
      <c r="M36" s="323">
        <v>0</v>
      </c>
      <c r="N36" s="123"/>
    </row>
    <row r="37" spans="1:14" ht="12.75">
      <c r="A37" s="223" t="s">
        <v>67</v>
      </c>
      <c r="B37" s="224"/>
      <c r="C37" s="224"/>
      <c r="D37" s="224"/>
      <c r="E37" s="224"/>
      <c r="F37" s="224"/>
      <c r="G37" s="224"/>
      <c r="H37" s="225"/>
      <c r="I37" s="1">
        <v>141</v>
      </c>
      <c r="J37" s="7">
        <v>0</v>
      </c>
      <c r="K37" s="7">
        <v>0</v>
      </c>
      <c r="L37" s="323">
        <v>0</v>
      </c>
      <c r="M37" s="323">
        <v>0</v>
      </c>
      <c r="N37" s="123"/>
    </row>
    <row r="38" spans="1:14" ht="12.75">
      <c r="A38" s="223" t="s">
        <v>195</v>
      </c>
      <c r="B38" s="224"/>
      <c r="C38" s="224"/>
      <c r="D38" s="224"/>
      <c r="E38" s="224"/>
      <c r="F38" s="224"/>
      <c r="G38" s="224"/>
      <c r="H38" s="225"/>
      <c r="I38" s="1">
        <v>142</v>
      </c>
      <c r="J38" s="7">
        <v>0</v>
      </c>
      <c r="K38" s="7">
        <v>0</v>
      </c>
      <c r="L38" s="323">
        <v>0</v>
      </c>
      <c r="M38" s="323">
        <v>0</v>
      </c>
      <c r="N38" s="123"/>
    </row>
    <row r="39" spans="1:14" ht="12.75">
      <c r="A39" s="223" t="s">
        <v>196</v>
      </c>
      <c r="B39" s="224"/>
      <c r="C39" s="224"/>
      <c r="D39" s="224"/>
      <c r="E39" s="224"/>
      <c r="F39" s="224"/>
      <c r="G39" s="224"/>
      <c r="H39" s="225"/>
      <c r="I39" s="1">
        <v>143</v>
      </c>
      <c r="J39" s="7">
        <v>0</v>
      </c>
      <c r="K39" s="7">
        <v>0</v>
      </c>
      <c r="L39" s="323">
        <v>0</v>
      </c>
      <c r="M39" s="323">
        <v>0</v>
      </c>
      <c r="N39" s="123"/>
    </row>
    <row r="40" spans="1:14" ht="12.75">
      <c r="A40" s="223" t="s">
        <v>225</v>
      </c>
      <c r="B40" s="224"/>
      <c r="C40" s="224"/>
      <c r="D40" s="224"/>
      <c r="E40" s="224"/>
      <c r="F40" s="224"/>
      <c r="G40" s="224"/>
      <c r="H40" s="225"/>
      <c r="I40" s="1">
        <v>144</v>
      </c>
      <c r="J40" s="7">
        <v>0</v>
      </c>
      <c r="K40" s="7">
        <v>0</v>
      </c>
      <c r="L40" s="323">
        <v>0</v>
      </c>
      <c r="M40" s="323">
        <v>0</v>
      </c>
      <c r="N40" s="123"/>
    </row>
    <row r="41" spans="1:14" ht="12.75">
      <c r="A41" s="223" t="s">
        <v>226</v>
      </c>
      <c r="B41" s="224"/>
      <c r="C41" s="224"/>
      <c r="D41" s="224"/>
      <c r="E41" s="224"/>
      <c r="F41" s="224"/>
      <c r="G41" s="224"/>
      <c r="H41" s="225"/>
      <c r="I41" s="1">
        <v>145</v>
      </c>
      <c r="J41" s="7">
        <v>0</v>
      </c>
      <c r="K41" s="7">
        <v>0</v>
      </c>
      <c r="L41" s="323">
        <v>0</v>
      </c>
      <c r="M41" s="323">
        <v>0</v>
      </c>
      <c r="N41" s="123"/>
    </row>
    <row r="42" spans="1:14" ht="12.75">
      <c r="A42" s="223" t="s">
        <v>215</v>
      </c>
      <c r="B42" s="224"/>
      <c r="C42" s="224"/>
      <c r="D42" s="224"/>
      <c r="E42" s="224"/>
      <c r="F42" s="224"/>
      <c r="G42" s="224"/>
      <c r="H42" s="225"/>
      <c r="I42" s="1">
        <v>146</v>
      </c>
      <c r="J42" s="29">
        <f>J7+J27+J38+J40</f>
        <v>45369738.550000004</v>
      </c>
      <c r="K42" s="29">
        <f>K7+K27+K38+K40</f>
        <v>24070433.92</v>
      </c>
      <c r="L42" s="29">
        <f>L7+L27+L38+L40</f>
        <v>40097549.989999995</v>
      </c>
      <c r="M42" s="29">
        <v>21976860</v>
      </c>
      <c r="N42" s="123"/>
    </row>
    <row r="43" spans="1:14" ht="12.75">
      <c r="A43" s="223" t="s">
        <v>216</v>
      </c>
      <c r="B43" s="224"/>
      <c r="C43" s="224"/>
      <c r="D43" s="224"/>
      <c r="E43" s="224"/>
      <c r="F43" s="224"/>
      <c r="G43" s="224"/>
      <c r="H43" s="225"/>
      <c r="I43" s="1">
        <v>147</v>
      </c>
      <c r="J43" s="29">
        <f>J10+J33+J39+J41</f>
        <v>44352897.32</v>
      </c>
      <c r="K43" s="29">
        <f>K10+K33+K39+K41</f>
        <v>22879027.009999998</v>
      </c>
      <c r="L43" s="29">
        <f>L10+L33+L39+L41</f>
        <v>39805420.57</v>
      </c>
      <c r="M43" s="29">
        <f>M10+M33+M39+M41</f>
        <v>21876037.26</v>
      </c>
      <c r="N43" s="123"/>
    </row>
    <row r="44" spans="1:14" ht="12.75">
      <c r="A44" s="223" t="s">
        <v>236</v>
      </c>
      <c r="B44" s="224"/>
      <c r="C44" s="224"/>
      <c r="D44" s="224"/>
      <c r="E44" s="224"/>
      <c r="F44" s="224"/>
      <c r="G44" s="224"/>
      <c r="H44" s="225"/>
      <c r="I44" s="1">
        <v>148</v>
      </c>
      <c r="J44" s="29">
        <f>J42-J43</f>
        <v>1016841.2300000042</v>
      </c>
      <c r="K44" s="29">
        <f>K42-K43</f>
        <v>1191406.9100000039</v>
      </c>
      <c r="L44" s="29">
        <f>L42-L43</f>
        <v>292129.41999999434</v>
      </c>
      <c r="M44" s="29">
        <v>100823</v>
      </c>
      <c r="N44" s="123"/>
    </row>
    <row r="45" spans="1:14" ht="12.75">
      <c r="A45" s="231" t="s">
        <v>218</v>
      </c>
      <c r="B45" s="232"/>
      <c r="C45" s="232"/>
      <c r="D45" s="232"/>
      <c r="E45" s="232"/>
      <c r="F45" s="232"/>
      <c r="G45" s="232"/>
      <c r="H45" s="233"/>
      <c r="I45" s="1">
        <v>149</v>
      </c>
      <c r="J45" s="29">
        <f>IF(J42&gt;J43,J42-J43,0)</f>
        <v>1016841.2300000042</v>
      </c>
      <c r="K45" s="29">
        <f>IF(K42&gt;K43,K42-K43,0)</f>
        <v>1191406.9100000039</v>
      </c>
      <c r="L45" s="29">
        <f>IF(L42&gt;L43,L42-L43,0)</f>
        <v>292129.41999999434</v>
      </c>
      <c r="M45" s="29">
        <v>100823</v>
      </c>
      <c r="N45" s="123"/>
    </row>
    <row r="46" spans="1:14" ht="12.75">
      <c r="A46" s="231" t="s">
        <v>219</v>
      </c>
      <c r="B46" s="232"/>
      <c r="C46" s="232"/>
      <c r="D46" s="232"/>
      <c r="E46" s="232"/>
      <c r="F46" s="232"/>
      <c r="G46" s="232"/>
      <c r="H46" s="233"/>
      <c r="I46" s="1">
        <v>150</v>
      </c>
      <c r="J46" s="29">
        <f>IF(J43&gt;J42,J43-J42,0)</f>
        <v>0</v>
      </c>
      <c r="K46" s="29">
        <f>IF(K43&gt;K42,K43-K42,0)</f>
        <v>0</v>
      </c>
      <c r="L46" s="323">
        <v>0</v>
      </c>
      <c r="M46" s="323">
        <v>0</v>
      </c>
      <c r="N46" s="123"/>
    </row>
    <row r="47" spans="1:14" ht="12.75">
      <c r="A47" s="223" t="s">
        <v>217</v>
      </c>
      <c r="B47" s="224"/>
      <c r="C47" s="224"/>
      <c r="D47" s="224"/>
      <c r="E47" s="224"/>
      <c r="F47" s="224"/>
      <c r="G47" s="224"/>
      <c r="H47" s="225"/>
      <c r="I47" s="1">
        <v>151</v>
      </c>
      <c r="J47" s="7">
        <v>0</v>
      </c>
      <c r="K47" s="7">
        <v>0</v>
      </c>
      <c r="L47" s="323">
        <v>0</v>
      </c>
      <c r="M47" s="323">
        <v>0</v>
      </c>
      <c r="N47" s="123"/>
    </row>
    <row r="48" spans="1:14" ht="12.75">
      <c r="A48" s="223" t="s">
        <v>237</v>
      </c>
      <c r="B48" s="224"/>
      <c r="C48" s="224"/>
      <c r="D48" s="224"/>
      <c r="E48" s="224"/>
      <c r="F48" s="224"/>
      <c r="G48" s="224"/>
      <c r="H48" s="225"/>
      <c r="I48" s="1">
        <v>152</v>
      </c>
      <c r="J48" s="29">
        <f>J44-J47</f>
        <v>1016841.2300000042</v>
      </c>
      <c r="K48" s="29">
        <f>K44-K47</f>
        <v>1191406.9100000039</v>
      </c>
      <c r="L48" s="29">
        <f>L44-L47</f>
        <v>292129.41999999434</v>
      </c>
      <c r="M48" s="29">
        <f>M44-M47</f>
        <v>100823</v>
      </c>
      <c r="N48" s="123"/>
    </row>
    <row r="49" spans="1:14" ht="12.75">
      <c r="A49" s="231" t="s">
        <v>192</v>
      </c>
      <c r="B49" s="232"/>
      <c r="C49" s="232"/>
      <c r="D49" s="232"/>
      <c r="E49" s="232"/>
      <c r="F49" s="232"/>
      <c r="G49" s="232"/>
      <c r="H49" s="233"/>
      <c r="I49" s="1">
        <v>153</v>
      </c>
      <c r="J49" s="29">
        <f>IF(J48&gt;0,J48,0)</f>
        <v>1016841.2300000042</v>
      </c>
      <c r="K49" s="29">
        <f>IF(K48&gt;0,K48,0)</f>
        <v>1191406.9100000039</v>
      </c>
      <c r="L49" s="29">
        <f>IF(L48&gt;0,L48,0)</f>
        <v>292129.41999999434</v>
      </c>
      <c r="M49" s="29">
        <f>IF(M48&gt;0,M48,0)</f>
        <v>100823</v>
      </c>
      <c r="N49" s="123"/>
    </row>
    <row r="50" spans="1:14" ht="12.75">
      <c r="A50" s="263" t="s">
        <v>220</v>
      </c>
      <c r="B50" s="264"/>
      <c r="C50" s="264"/>
      <c r="D50" s="264"/>
      <c r="E50" s="264"/>
      <c r="F50" s="264"/>
      <c r="G50" s="264"/>
      <c r="H50" s="265"/>
      <c r="I50" s="2">
        <v>154</v>
      </c>
      <c r="J50" s="35">
        <f>IF(J48&lt;0,-J48,0)</f>
        <v>0</v>
      </c>
      <c r="K50" s="35">
        <f>IF(K48&lt;0,-K48,0)</f>
        <v>0</v>
      </c>
      <c r="L50" s="322">
        <f>IF(L48&lt;0,-L48,0)</f>
        <v>0</v>
      </c>
      <c r="M50" s="322">
        <f>IF(M48&lt;0,-M48,0)</f>
        <v>0</v>
      </c>
      <c r="N50" s="123"/>
    </row>
    <row r="51" spans="1:13" ht="12.75" customHeight="1">
      <c r="A51" s="212" t="s">
        <v>312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2.75" customHeight="1">
      <c r="A52" s="216" t="s">
        <v>187</v>
      </c>
      <c r="B52" s="217"/>
      <c r="C52" s="217"/>
      <c r="D52" s="217"/>
      <c r="E52" s="217"/>
      <c r="F52" s="217"/>
      <c r="G52" s="217"/>
      <c r="H52" s="217"/>
      <c r="I52" s="31"/>
      <c r="J52" s="31"/>
      <c r="K52" s="31"/>
      <c r="L52" s="31"/>
      <c r="M52" s="36"/>
    </row>
    <row r="53" spans="1:13" ht="12.75">
      <c r="A53" s="260" t="s">
        <v>234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12.75">
      <c r="A56" s="216" t="s">
        <v>204</v>
      </c>
      <c r="B56" s="217"/>
      <c r="C56" s="217"/>
      <c r="D56" s="217"/>
      <c r="E56" s="217"/>
      <c r="F56" s="217"/>
      <c r="G56" s="217"/>
      <c r="H56" s="234"/>
      <c r="I56" s="9">
        <v>157</v>
      </c>
      <c r="J56" s="6">
        <f>J48</f>
        <v>1016841.2300000042</v>
      </c>
      <c r="K56" s="6">
        <f>K48</f>
        <v>1191406.9100000039</v>
      </c>
      <c r="L56" s="6">
        <f>L49</f>
        <v>292129.41999999434</v>
      </c>
      <c r="M56" s="6">
        <f>M49</f>
        <v>100823</v>
      </c>
    </row>
    <row r="57" spans="1:13" ht="12.75">
      <c r="A57" s="223" t="s">
        <v>221</v>
      </c>
      <c r="B57" s="224"/>
      <c r="C57" s="224"/>
      <c r="D57" s="224"/>
      <c r="E57" s="224"/>
      <c r="F57" s="224"/>
      <c r="G57" s="224"/>
      <c r="H57" s="225"/>
      <c r="I57" s="1">
        <v>158</v>
      </c>
      <c r="J57" s="29">
        <f>SUM(J58:J64)</f>
        <v>0</v>
      </c>
      <c r="K57" s="29">
        <f>SUM(K58:K64)</f>
        <v>0</v>
      </c>
      <c r="L57" s="29"/>
      <c r="M57" s="29"/>
    </row>
    <row r="58" spans="1:13" ht="12.75">
      <c r="A58" s="223" t="s">
        <v>228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>
        <v>0</v>
      </c>
      <c r="K58" s="7">
        <v>0</v>
      </c>
      <c r="L58" s="7"/>
      <c r="M58" s="7"/>
    </row>
    <row r="59" spans="1:13" ht="12.75">
      <c r="A59" s="223" t="s">
        <v>229</v>
      </c>
      <c r="B59" s="224"/>
      <c r="C59" s="224"/>
      <c r="D59" s="224"/>
      <c r="E59" s="224"/>
      <c r="F59" s="224"/>
      <c r="G59" s="224"/>
      <c r="H59" s="225"/>
      <c r="I59" s="1">
        <v>160</v>
      </c>
      <c r="J59" s="7">
        <v>0</v>
      </c>
      <c r="K59" s="7">
        <v>0</v>
      </c>
      <c r="L59" s="7"/>
      <c r="M59" s="7"/>
    </row>
    <row r="60" spans="1:13" ht="12.75">
      <c r="A60" s="223" t="s">
        <v>45</v>
      </c>
      <c r="B60" s="224"/>
      <c r="C60" s="224"/>
      <c r="D60" s="224"/>
      <c r="E60" s="224"/>
      <c r="F60" s="224"/>
      <c r="G60" s="224"/>
      <c r="H60" s="225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223" t="s">
        <v>230</v>
      </c>
      <c r="B61" s="224"/>
      <c r="C61" s="224"/>
      <c r="D61" s="224"/>
      <c r="E61" s="224"/>
      <c r="F61" s="224"/>
      <c r="G61" s="224"/>
      <c r="H61" s="225"/>
      <c r="I61" s="1">
        <v>162</v>
      </c>
      <c r="J61" s="7">
        <v>0</v>
      </c>
      <c r="K61" s="7">
        <v>0</v>
      </c>
      <c r="L61" s="7"/>
      <c r="M61" s="7"/>
    </row>
    <row r="62" spans="1:13" ht="12.75">
      <c r="A62" s="223" t="s">
        <v>231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>
        <v>0</v>
      </c>
      <c r="K62" s="7">
        <v>0</v>
      </c>
      <c r="L62" s="7"/>
      <c r="M62" s="7"/>
    </row>
    <row r="63" spans="1:13" ht="12.75">
      <c r="A63" s="223" t="s">
        <v>232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>
        <v>0</v>
      </c>
      <c r="K63" s="7">
        <v>0</v>
      </c>
      <c r="L63" s="7"/>
      <c r="M63" s="7"/>
    </row>
    <row r="64" spans="1:13" ht="12.75">
      <c r="A64" s="223" t="s">
        <v>233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223" t="s">
        <v>222</v>
      </c>
      <c r="B65" s="224"/>
      <c r="C65" s="224"/>
      <c r="D65" s="224"/>
      <c r="E65" s="224"/>
      <c r="F65" s="224"/>
      <c r="G65" s="224"/>
      <c r="H65" s="225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223" t="s">
        <v>193</v>
      </c>
      <c r="B66" s="224"/>
      <c r="C66" s="224"/>
      <c r="D66" s="224"/>
      <c r="E66" s="224"/>
      <c r="F66" s="224"/>
      <c r="G66" s="224"/>
      <c r="H66" s="225"/>
      <c r="I66" s="1">
        <v>167</v>
      </c>
      <c r="J66" s="29">
        <f>J57-J65</f>
        <v>0</v>
      </c>
      <c r="K66" s="29">
        <f>K57-K65</f>
        <v>0</v>
      </c>
      <c r="L66" s="29">
        <f>L57-L65</f>
        <v>0</v>
      </c>
      <c r="M66" s="29">
        <f>M57-M65</f>
        <v>0</v>
      </c>
    </row>
    <row r="67" spans="1:13" ht="12.75">
      <c r="A67" s="223" t="s">
        <v>194</v>
      </c>
      <c r="B67" s="224"/>
      <c r="C67" s="224"/>
      <c r="D67" s="224"/>
      <c r="E67" s="224"/>
      <c r="F67" s="224"/>
      <c r="G67" s="224"/>
      <c r="H67" s="225"/>
      <c r="I67" s="1">
        <v>168</v>
      </c>
      <c r="J67" s="35">
        <f>J56+J66</f>
        <v>1016841.2300000042</v>
      </c>
      <c r="K67" s="35">
        <f>K56+K66</f>
        <v>1191406.9100000039</v>
      </c>
      <c r="L67" s="35">
        <f>L56+L66</f>
        <v>292129.41999999434</v>
      </c>
      <c r="M67" s="35">
        <f>M56+M66</f>
        <v>100823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60" t="s">
        <v>234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68:K65536 J1:K55 N1:IV65536 L1:M6 L48:M65536 L16:M16 L22:M22 L27:M27 L33:M33 L42:M45"/>
    <dataValidation type="whole" operator="notEqual" allowBlank="1" showInputMessage="1" showErrorMessage="1" errorTitle="Pogrešan unos" error="Mogu se unijeti samo cjelobrojne vrijednosti." sqref="J66:K67 J56 J57:K57 J58:J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7" width="9.140625" style="28" customWidth="1"/>
    <col min="8" max="8" width="5.421875" style="28" customWidth="1"/>
    <col min="9" max="9" width="8.140625" style="28" customWidth="1"/>
    <col min="10" max="10" width="9.140625" style="28" customWidth="1"/>
    <col min="11" max="11" width="11.00390625" style="28" customWidth="1"/>
    <col min="12" max="12" width="9.8515625" style="28" bestFit="1" customWidth="1"/>
    <col min="13" max="16384" width="9.140625" style="28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338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40" t="s">
        <v>279</v>
      </c>
      <c r="J4" s="41" t="s">
        <v>318</v>
      </c>
      <c r="K4" s="41" t="s">
        <v>319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42">
        <v>2</v>
      </c>
      <c r="J5" s="43" t="s">
        <v>283</v>
      </c>
      <c r="K5" s="43" t="s">
        <v>284</v>
      </c>
    </row>
    <row r="6" spans="1:11" ht="12.75">
      <c r="A6" s="212" t="s">
        <v>156</v>
      </c>
      <c r="B6" s="213"/>
      <c r="C6" s="213"/>
      <c r="D6" s="213"/>
      <c r="E6" s="213"/>
      <c r="F6" s="213"/>
      <c r="G6" s="213"/>
      <c r="H6" s="213"/>
      <c r="I6" s="269"/>
      <c r="J6" s="269"/>
      <c r="K6" s="270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1016841</v>
      </c>
      <c r="K7" s="7">
        <f>'[1]RDG'!L67</f>
        <v>292129.41999999434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1478858</v>
      </c>
      <c r="K8" s="7">
        <v>1514613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516203</v>
      </c>
      <c r="K9" s="7">
        <v>3676783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150107</v>
      </c>
      <c r="K10" s="7">
        <v>0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0</v>
      </c>
      <c r="K11" s="7">
        <v>0</v>
      </c>
    </row>
    <row r="12" spans="1:12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521</v>
      </c>
      <c r="K12" s="7">
        <v>0</v>
      </c>
      <c r="L12" s="123"/>
    </row>
    <row r="13" spans="1:11" ht="12.75">
      <c r="A13" s="223" t="s">
        <v>157</v>
      </c>
      <c r="B13" s="224"/>
      <c r="C13" s="224"/>
      <c r="D13" s="224"/>
      <c r="E13" s="224"/>
      <c r="F13" s="224"/>
      <c r="G13" s="224"/>
      <c r="H13" s="224"/>
      <c r="I13" s="1">
        <v>7</v>
      </c>
      <c r="J13" s="29">
        <f>SUM(J7:J12)</f>
        <v>3162530</v>
      </c>
      <c r="K13" s="29">
        <v>5483525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0</v>
      </c>
      <c r="K14" s="7">
        <v>0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0</v>
      </c>
      <c r="K15" s="7">
        <v>3703170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2258479</v>
      </c>
      <c r="K16" s="7">
        <v>1625860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67725</v>
      </c>
      <c r="K17" s="7">
        <v>32454</v>
      </c>
    </row>
    <row r="18" spans="1:11" ht="12.75">
      <c r="A18" s="223" t="s">
        <v>158</v>
      </c>
      <c r="B18" s="224"/>
      <c r="C18" s="224"/>
      <c r="D18" s="224"/>
      <c r="E18" s="224"/>
      <c r="F18" s="224"/>
      <c r="G18" s="224"/>
      <c r="H18" s="224"/>
      <c r="I18" s="1">
        <v>12</v>
      </c>
      <c r="J18" s="29">
        <f>SUM(J14:J17)</f>
        <v>2326204</v>
      </c>
      <c r="K18" s="29">
        <f>SUM(K14:K17)</f>
        <v>5361484</v>
      </c>
    </row>
    <row r="19" spans="1:11" ht="24.75" customHeight="1">
      <c r="A19" s="223" t="s">
        <v>36</v>
      </c>
      <c r="B19" s="224"/>
      <c r="C19" s="224"/>
      <c r="D19" s="224"/>
      <c r="E19" s="224"/>
      <c r="F19" s="224"/>
      <c r="G19" s="224"/>
      <c r="H19" s="224"/>
      <c r="I19" s="1">
        <v>13</v>
      </c>
      <c r="J19" s="29">
        <f>IF(J13&gt;J18,J13-J18,0)</f>
        <v>836326</v>
      </c>
      <c r="K19" s="29">
        <f>IF(K13&gt;K18,K13-K18,0)</f>
        <v>122041</v>
      </c>
    </row>
    <row r="20" spans="1:11" ht="22.5" customHeight="1">
      <c r="A20" s="223" t="s">
        <v>37</v>
      </c>
      <c r="B20" s="224"/>
      <c r="C20" s="224"/>
      <c r="D20" s="224"/>
      <c r="E20" s="224"/>
      <c r="F20" s="224"/>
      <c r="G20" s="224"/>
      <c r="H20" s="224"/>
      <c r="I20" s="1">
        <v>14</v>
      </c>
      <c r="J20" s="29">
        <f>IF(J18&gt;J13,J18-J13,0)</f>
        <v>0</v>
      </c>
      <c r="K20" s="29">
        <f>IF(K18&gt;K13,K18-K13,0)</f>
        <v>0</v>
      </c>
    </row>
    <row r="21" spans="1:11" ht="12.75">
      <c r="A21" s="212" t="s">
        <v>159</v>
      </c>
      <c r="B21" s="213"/>
      <c r="C21" s="213"/>
      <c r="D21" s="213"/>
      <c r="E21" s="213"/>
      <c r="F21" s="213"/>
      <c r="G21" s="213"/>
      <c r="H21" s="213"/>
      <c r="I21" s="269"/>
      <c r="J21" s="269"/>
      <c r="K21" s="270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0</v>
      </c>
      <c r="K22" s="7">
        <v>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0</v>
      </c>
      <c r="K23" s="7">
        <v>0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0</v>
      </c>
      <c r="K24" s="7">
        <v>0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0</v>
      </c>
      <c r="K25" s="7">
        <v>0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0</v>
      </c>
      <c r="K26" s="7">
        <v>0</v>
      </c>
    </row>
    <row r="27" spans="1:11" ht="12.75">
      <c r="A27" s="223" t="s">
        <v>168</v>
      </c>
      <c r="B27" s="224"/>
      <c r="C27" s="224"/>
      <c r="D27" s="224"/>
      <c r="E27" s="224"/>
      <c r="F27" s="224"/>
      <c r="G27" s="224"/>
      <c r="H27" s="224"/>
      <c r="I27" s="1">
        <v>20</v>
      </c>
      <c r="J27" s="29">
        <f>SUM(J22:J26)</f>
        <v>0</v>
      </c>
      <c r="K27" s="29">
        <f>SUM(K22:K26)</f>
        <v>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1686583</v>
      </c>
      <c r="K28" s="7">
        <v>621512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0</v>
      </c>
      <c r="K29" s="7">
        <v>0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0</v>
      </c>
      <c r="K30" s="7">
        <v>0</v>
      </c>
    </row>
    <row r="31" spans="1:11" ht="12.75">
      <c r="A31" s="223" t="s">
        <v>5</v>
      </c>
      <c r="B31" s="224"/>
      <c r="C31" s="224"/>
      <c r="D31" s="224"/>
      <c r="E31" s="224"/>
      <c r="F31" s="224"/>
      <c r="G31" s="224"/>
      <c r="H31" s="224"/>
      <c r="I31" s="1">
        <v>24</v>
      </c>
      <c r="J31" s="29">
        <f>SUM(J28:J30)</f>
        <v>1686583</v>
      </c>
      <c r="K31" s="29">
        <f>SUM(K28:K30)</f>
        <v>621512</v>
      </c>
    </row>
    <row r="32" spans="1:11" ht="12.75">
      <c r="A32" s="223" t="s">
        <v>38</v>
      </c>
      <c r="B32" s="224"/>
      <c r="C32" s="224"/>
      <c r="D32" s="224"/>
      <c r="E32" s="224"/>
      <c r="F32" s="224"/>
      <c r="G32" s="224"/>
      <c r="H32" s="224"/>
      <c r="I32" s="1">
        <v>25</v>
      </c>
      <c r="J32" s="29">
        <f>IF(J27&gt;J31,J27-J31,0)</f>
        <v>0</v>
      </c>
      <c r="K32" s="29">
        <f>IF(K27&gt;K31,K27-K31,0)</f>
        <v>0</v>
      </c>
    </row>
    <row r="33" spans="1:11" ht="12.75">
      <c r="A33" s="223" t="s">
        <v>39</v>
      </c>
      <c r="B33" s="224"/>
      <c r="C33" s="224"/>
      <c r="D33" s="224"/>
      <c r="E33" s="224"/>
      <c r="F33" s="224"/>
      <c r="G33" s="224"/>
      <c r="H33" s="224"/>
      <c r="I33" s="1">
        <v>26</v>
      </c>
      <c r="J33" s="29">
        <f>IF(J31&gt;J27,J31-J27,0)</f>
        <v>1686583</v>
      </c>
      <c r="K33" s="29">
        <f>IF(K31&gt;K27,K31-K27,0)</f>
        <v>621512</v>
      </c>
    </row>
    <row r="34" spans="1:11" ht="12.75">
      <c r="A34" s="212" t="s">
        <v>160</v>
      </c>
      <c r="B34" s="213"/>
      <c r="C34" s="213"/>
      <c r="D34" s="213"/>
      <c r="E34" s="213"/>
      <c r="F34" s="213"/>
      <c r="G34" s="213"/>
      <c r="H34" s="213"/>
      <c r="I34" s="269"/>
      <c r="J34" s="269"/>
      <c r="K34" s="270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>
        <v>0</v>
      </c>
      <c r="K35" s="7">
        <v>0</v>
      </c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945641</v>
      </c>
      <c r="K36" s="7">
        <v>0</v>
      </c>
    </row>
    <row r="37" spans="1:13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500</v>
      </c>
      <c r="K37" s="7">
        <v>144048</v>
      </c>
      <c r="M37" s="123"/>
    </row>
    <row r="38" spans="1:12" ht="12.75">
      <c r="A38" s="223" t="s">
        <v>68</v>
      </c>
      <c r="B38" s="224"/>
      <c r="C38" s="224"/>
      <c r="D38" s="224"/>
      <c r="E38" s="224"/>
      <c r="F38" s="224"/>
      <c r="G38" s="224"/>
      <c r="H38" s="224"/>
      <c r="I38" s="1">
        <v>30</v>
      </c>
      <c r="J38" s="29">
        <f>SUM(J35:J37)</f>
        <v>946141</v>
      </c>
      <c r="K38" s="29">
        <f>SUM(K35:K37)</f>
        <v>144048</v>
      </c>
      <c r="L38" s="123"/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1267730</v>
      </c>
      <c r="K39" s="7">
        <v>1296293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>
        <v>0</v>
      </c>
      <c r="K40" s="7">
        <v>0</v>
      </c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0</v>
      </c>
      <c r="K41" s="7">
        <v>0</v>
      </c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>
        <v>0</v>
      </c>
      <c r="K42" s="7">
        <v>0</v>
      </c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609860</v>
      </c>
      <c r="K43" s="7">
        <v>0</v>
      </c>
    </row>
    <row r="44" spans="1:11" ht="12.75">
      <c r="A44" s="223" t="s">
        <v>69</v>
      </c>
      <c r="B44" s="224"/>
      <c r="C44" s="224"/>
      <c r="D44" s="224"/>
      <c r="E44" s="224"/>
      <c r="F44" s="224"/>
      <c r="G44" s="224"/>
      <c r="H44" s="224"/>
      <c r="I44" s="1">
        <v>36</v>
      </c>
      <c r="J44" s="29">
        <f>SUM(J39:J43)</f>
        <v>1877590</v>
      </c>
      <c r="K44" s="29">
        <f>SUM(K39:K43)</f>
        <v>1296293</v>
      </c>
    </row>
    <row r="45" spans="1:12" ht="0.75" customHeight="1">
      <c r="A45" s="223" t="s">
        <v>17</v>
      </c>
      <c r="B45" s="224"/>
      <c r="C45" s="224"/>
      <c r="D45" s="224"/>
      <c r="E45" s="224"/>
      <c r="F45" s="224"/>
      <c r="G45" s="224"/>
      <c r="H45" s="224"/>
      <c r="I45" s="1">
        <v>37</v>
      </c>
      <c r="J45" s="29">
        <f>IF(J38&gt;J44,J38-J44,0)</f>
        <v>0</v>
      </c>
      <c r="K45" s="29">
        <f>IF(K38&gt;K44,K38-K44,0)</f>
        <v>0</v>
      </c>
      <c r="L45" s="123"/>
    </row>
    <row r="46" spans="1:11" ht="22.5" customHeight="1">
      <c r="A46" s="223" t="s">
        <v>18</v>
      </c>
      <c r="B46" s="224"/>
      <c r="C46" s="224"/>
      <c r="D46" s="224"/>
      <c r="E46" s="224"/>
      <c r="F46" s="224"/>
      <c r="G46" s="224"/>
      <c r="H46" s="224"/>
      <c r="I46" s="1">
        <v>38</v>
      </c>
      <c r="J46" s="29">
        <f>IF(J44&gt;J38,J44-J38,0)</f>
        <v>931449</v>
      </c>
      <c r="K46" s="29">
        <f>IF(K44&gt;K38,K44-K38,0)</f>
        <v>1152245</v>
      </c>
    </row>
    <row r="47" spans="1:12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29">
        <f>IF(J19-J20+J32-J33+J45-J46&gt;0,J19-J20+J32-J33+J45-J46,0)</f>
        <v>0</v>
      </c>
      <c r="K47" s="29">
        <f>IF(K19-K20+K32-K33+K45-K46&gt;0,K19-K20+K32-K33+K45-K46,0)</f>
        <v>0</v>
      </c>
      <c r="L47" s="123"/>
    </row>
    <row r="48" spans="1:13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29">
        <f>IF(J20-J19+J33-J32+J46-J45&gt;0,J20-J19+J33-J32+J46-J45,0)</f>
        <v>1781706</v>
      </c>
      <c r="K48" s="29">
        <f>IF(K20-K19+K33-K32+K46-K45&gt;0,K20-K19+K33-K32+K46-K45,0)</f>
        <v>1651716</v>
      </c>
      <c r="L48" s="123"/>
      <c r="M48" s="123"/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1935105</v>
      </c>
      <c r="K49" s="7">
        <v>2409575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0</v>
      </c>
      <c r="K50" s="7">
        <v>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v>1781706</v>
      </c>
      <c r="K51" s="7">
        <f>K48</f>
        <v>1651716</v>
      </c>
    </row>
    <row r="52" spans="1:12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35">
        <f>J49+J50-J51</f>
        <v>153399</v>
      </c>
      <c r="K52" s="35">
        <f>K49+K50-K51</f>
        <v>757859</v>
      </c>
      <c r="L52" s="12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J21 J34 L1:IV65536 J1:K20 K21:K34 J35:K65536"/>
    <dataValidation type="whole" operator="greaterThanOrEqual" allowBlank="1" showInputMessage="1" showErrorMessage="1" errorTitle="Pogrešan unos" error="Mogu se unijeti samo cjelobrojne pozitivne vrijednosti." sqref="J31:J33 J27">
      <formula1>0</formula1>
    </dataValidation>
    <dataValidation type="whole" operator="notEqual" allowBlank="1" showInputMessage="1" showErrorMessage="1" errorTitle="Pogrešan unos" error="Mogu se unijeti samo cjelobrojne vrijednosti." sqref="J28:J30 J22:J26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6" width="9.140625" style="28" customWidth="1"/>
    <col min="7" max="7" width="8.140625" style="28" customWidth="1"/>
    <col min="8" max="8" width="7.421875" style="28" customWidth="1"/>
    <col min="9" max="16384" width="9.140625" style="28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40" t="s">
        <v>279</v>
      </c>
      <c r="J4" s="41" t="s">
        <v>318</v>
      </c>
      <c r="K4" s="41" t="s">
        <v>319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46">
        <v>2</v>
      </c>
      <c r="J5" s="47" t="s">
        <v>283</v>
      </c>
      <c r="K5" s="47" t="s">
        <v>284</v>
      </c>
    </row>
    <row r="6" spans="1:11" ht="12.75">
      <c r="A6" s="212" t="s">
        <v>156</v>
      </c>
      <c r="B6" s="213"/>
      <c r="C6" s="213"/>
      <c r="D6" s="213"/>
      <c r="E6" s="213"/>
      <c r="F6" s="213"/>
      <c r="G6" s="213"/>
      <c r="H6" s="213"/>
      <c r="I6" s="269"/>
      <c r="J6" s="269"/>
      <c r="K6" s="270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23" t="s">
        <v>198</v>
      </c>
      <c r="B12" s="224"/>
      <c r="C12" s="224"/>
      <c r="D12" s="224"/>
      <c r="E12" s="224"/>
      <c r="F12" s="224"/>
      <c r="G12" s="224"/>
      <c r="H12" s="224"/>
      <c r="I12" s="1">
        <v>6</v>
      </c>
      <c r="J12" s="38">
        <f>SUM(J7:J11)</f>
        <v>0</v>
      </c>
      <c r="K12" s="29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23" t="s">
        <v>47</v>
      </c>
      <c r="B19" s="224"/>
      <c r="C19" s="224"/>
      <c r="D19" s="224"/>
      <c r="E19" s="224"/>
      <c r="F19" s="224"/>
      <c r="G19" s="224"/>
      <c r="H19" s="224"/>
      <c r="I19" s="1">
        <v>13</v>
      </c>
      <c r="J19" s="38">
        <f>SUM(J13:J18)</f>
        <v>0</v>
      </c>
      <c r="K19" s="29">
        <f>SUM(K13:K18)</f>
        <v>0</v>
      </c>
    </row>
    <row r="20" spans="1:11" ht="12.75">
      <c r="A20" s="223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38">
        <f>IF(J12&gt;J19,J12-J19,0)</f>
        <v>0</v>
      </c>
      <c r="K20" s="29">
        <f>IF(K12&gt;K19,K12-K19,0)</f>
        <v>0</v>
      </c>
    </row>
    <row r="21" spans="1:11" ht="12.75">
      <c r="A21" s="235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38">
        <f>IF(J19&gt;J12,J19-J12,0)</f>
        <v>0</v>
      </c>
      <c r="K21" s="29">
        <f>IF(K19&gt;K12,K19-K12,0)</f>
        <v>0</v>
      </c>
    </row>
    <row r="22" spans="1:11" ht="12.75">
      <c r="A22" s="212" t="s">
        <v>159</v>
      </c>
      <c r="B22" s="213"/>
      <c r="C22" s="213"/>
      <c r="D22" s="213"/>
      <c r="E22" s="213"/>
      <c r="F22" s="213"/>
      <c r="G22" s="213"/>
      <c r="H22" s="213"/>
      <c r="I22" s="269"/>
      <c r="J22" s="269"/>
      <c r="K22" s="270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320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321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23" t="s">
        <v>114</v>
      </c>
      <c r="B28" s="224"/>
      <c r="C28" s="224"/>
      <c r="D28" s="224"/>
      <c r="E28" s="224"/>
      <c r="F28" s="224"/>
      <c r="G28" s="224"/>
      <c r="H28" s="224"/>
      <c r="I28" s="1">
        <v>21</v>
      </c>
      <c r="J28" s="38">
        <f>SUM(J23:J27)</f>
        <v>0</v>
      </c>
      <c r="K28" s="29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23" t="s">
        <v>48</v>
      </c>
      <c r="B32" s="224"/>
      <c r="C32" s="224"/>
      <c r="D32" s="224"/>
      <c r="E32" s="224"/>
      <c r="F32" s="224"/>
      <c r="G32" s="224"/>
      <c r="H32" s="224"/>
      <c r="I32" s="1">
        <v>25</v>
      </c>
      <c r="J32" s="38">
        <f>SUM(J29:J31)</f>
        <v>0</v>
      </c>
      <c r="K32" s="29">
        <f>SUM(K29:K31)</f>
        <v>0</v>
      </c>
    </row>
    <row r="33" spans="1:11" ht="12.75">
      <c r="A33" s="223" t="s">
        <v>110</v>
      </c>
      <c r="B33" s="224"/>
      <c r="C33" s="224"/>
      <c r="D33" s="224"/>
      <c r="E33" s="224"/>
      <c r="F33" s="224"/>
      <c r="G33" s="224"/>
      <c r="H33" s="224"/>
      <c r="I33" s="1">
        <v>26</v>
      </c>
      <c r="J33" s="38">
        <f>IF(J28&gt;J32,J28-J32,0)</f>
        <v>0</v>
      </c>
      <c r="K33" s="29">
        <f>IF(K28&gt;K32,K28-K32,0)</f>
        <v>0</v>
      </c>
    </row>
    <row r="34" spans="1:11" ht="12.75">
      <c r="A34" s="223" t="s">
        <v>111</v>
      </c>
      <c r="B34" s="224"/>
      <c r="C34" s="224"/>
      <c r="D34" s="224"/>
      <c r="E34" s="224"/>
      <c r="F34" s="224"/>
      <c r="G34" s="224"/>
      <c r="H34" s="224"/>
      <c r="I34" s="1">
        <v>27</v>
      </c>
      <c r="J34" s="38">
        <f>IF(J32&gt;J28,J32-J28,0)</f>
        <v>0</v>
      </c>
      <c r="K34" s="29">
        <f>IF(K32&gt;K28,K32-K28,0)</f>
        <v>0</v>
      </c>
    </row>
    <row r="35" spans="1:11" ht="12.75">
      <c r="A35" s="212" t="s">
        <v>160</v>
      </c>
      <c r="B35" s="213"/>
      <c r="C35" s="213"/>
      <c r="D35" s="213"/>
      <c r="E35" s="213"/>
      <c r="F35" s="213"/>
      <c r="G35" s="213"/>
      <c r="H35" s="213"/>
      <c r="I35" s="269">
        <v>0</v>
      </c>
      <c r="J35" s="269"/>
      <c r="K35" s="270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23" t="s">
        <v>49</v>
      </c>
      <c r="B39" s="224"/>
      <c r="C39" s="224"/>
      <c r="D39" s="224"/>
      <c r="E39" s="224"/>
      <c r="F39" s="224"/>
      <c r="G39" s="224"/>
      <c r="H39" s="224"/>
      <c r="I39" s="1">
        <v>31</v>
      </c>
      <c r="J39" s="38">
        <f>SUM(J36:J38)</f>
        <v>0</v>
      </c>
      <c r="K39" s="29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23" t="s">
        <v>148</v>
      </c>
      <c r="B45" s="224"/>
      <c r="C45" s="224"/>
      <c r="D45" s="224"/>
      <c r="E45" s="224"/>
      <c r="F45" s="224"/>
      <c r="G45" s="224"/>
      <c r="H45" s="224"/>
      <c r="I45" s="1">
        <v>37</v>
      </c>
      <c r="J45" s="38">
        <f>SUM(J40:J44)</f>
        <v>0</v>
      </c>
      <c r="K45" s="29">
        <f>SUM(K40:K44)</f>
        <v>0</v>
      </c>
    </row>
    <row r="46" spans="1:11" ht="12.75">
      <c r="A46" s="223" t="s">
        <v>162</v>
      </c>
      <c r="B46" s="224"/>
      <c r="C46" s="224"/>
      <c r="D46" s="224"/>
      <c r="E46" s="224"/>
      <c r="F46" s="224"/>
      <c r="G46" s="224"/>
      <c r="H46" s="224"/>
      <c r="I46" s="1">
        <v>38</v>
      </c>
      <c r="J46" s="38">
        <f>IF(J39&gt;J45,J39-J45,0)</f>
        <v>0</v>
      </c>
      <c r="K46" s="29">
        <f>IF(K39&gt;K45,K39-K45,0)</f>
        <v>0</v>
      </c>
    </row>
    <row r="47" spans="1:11" ht="12.75">
      <c r="A47" s="223" t="s">
        <v>163</v>
      </c>
      <c r="B47" s="224"/>
      <c r="C47" s="224"/>
      <c r="D47" s="224"/>
      <c r="E47" s="224"/>
      <c r="F47" s="224"/>
      <c r="G47" s="224"/>
      <c r="H47" s="224"/>
      <c r="I47" s="1">
        <v>39</v>
      </c>
      <c r="J47" s="38">
        <f>IF(J45&gt;J39,J45-J39,0)</f>
        <v>0</v>
      </c>
      <c r="K47" s="29">
        <f>IF(K45&gt;K39,K45-K39,0)</f>
        <v>0</v>
      </c>
    </row>
    <row r="48" spans="1:11" ht="12.75">
      <c r="A48" s="223" t="s">
        <v>149</v>
      </c>
      <c r="B48" s="224"/>
      <c r="C48" s="224"/>
      <c r="D48" s="224"/>
      <c r="E48" s="224"/>
      <c r="F48" s="224"/>
      <c r="G48" s="224"/>
      <c r="H48" s="224"/>
      <c r="I48" s="1">
        <v>40</v>
      </c>
      <c r="J48" s="38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23" t="s">
        <v>15</v>
      </c>
      <c r="B49" s="224"/>
      <c r="C49" s="224"/>
      <c r="D49" s="224"/>
      <c r="E49" s="224"/>
      <c r="F49" s="224"/>
      <c r="G49" s="224"/>
      <c r="H49" s="224"/>
      <c r="I49" s="1">
        <v>41</v>
      </c>
      <c r="J49" s="38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23" t="s">
        <v>161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/>
    </row>
    <row r="51" spans="1:11" ht="12.75">
      <c r="A51" s="223" t="s">
        <v>175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23" t="s">
        <v>176</v>
      </c>
      <c r="B52" s="224"/>
      <c r="C52" s="224"/>
      <c r="D52" s="224"/>
      <c r="E52" s="224"/>
      <c r="F52" s="224"/>
      <c r="G52" s="224"/>
      <c r="H52" s="224"/>
      <c r="I52" s="1">
        <v>44</v>
      </c>
      <c r="J52" s="5"/>
      <c r="K52" s="7"/>
    </row>
    <row r="53" spans="1:11" ht="12.75">
      <c r="A53" s="235" t="s">
        <v>177</v>
      </c>
      <c r="B53" s="236"/>
      <c r="C53" s="236"/>
      <c r="D53" s="236"/>
      <c r="E53" s="236"/>
      <c r="F53" s="236"/>
      <c r="G53" s="236"/>
      <c r="H53" s="236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7">
      <selection activeCell="M9" sqref="M9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16384" width="9.140625" style="50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49"/>
    </row>
    <row r="2" spans="1:12" ht="15.75">
      <c r="A2" s="21"/>
      <c r="B2" s="48"/>
      <c r="C2" s="285" t="s">
        <v>282</v>
      </c>
      <c r="D2" s="286"/>
      <c r="E2" s="125" t="s">
        <v>346</v>
      </c>
      <c r="F2" s="22" t="s">
        <v>250</v>
      </c>
      <c r="G2" s="287" t="s">
        <v>348</v>
      </c>
      <c r="H2" s="288"/>
      <c r="I2" s="48"/>
      <c r="J2" s="48"/>
      <c r="K2" s="48"/>
      <c r="L2" s="51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54" t="s">
        <v>305</v>
      </c>
      <c r="J3" s="55" t="s">
        <v>150</v>
      </c>
      <c r="K3" s="55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57">
        <v>2</v>
      </c>
      <c r="J4" s="56" t="s">
        <v>283</v>
      </c>
      <c r="K4" s="56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23">
        <v>1</v>
      </c>
      <c r="J5" s="6">
        <v>49240200</v>
      </c>
      <c r="K5" s="24">
        <f>Bilanca!K70</f>
        <v>49240200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23">
        <v>2</v>
      </c>
      <c r="J6" s="7">
        <v>0</v>
      </c>
      <c r="K6" s="25">
        <v>0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23">
        <v>3</v>
      </c>
      <c r="J7" s="7">
        <v>-588255</v>
      </c>
      <c r="K7" s="25">
        <f>Bilanca!K72</f>
        <v>-588255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23">
        <v>4</v>
      </c>
      <c r="J8" s="7">
        <v>-23187834</v>
      </c>
      <c r="K8" s="25">
        <f>Bilanca!K79</f>
        <v>-22009352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23">
        <v>5</v>
      </c>
      <c r="J9" s="7">
        <v>1178482</v>
      </c>
      <c r="K9" s="25">
        <f>Bilanca!K82</f>
        <v>292129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23">
        <v>6</v>
      </c>
      <c r="J10" s="7">
        <v>19929613</v>
      </c>
      <c r="K10" s="25">
        <f>Bilanca!K78</f>
        <v>19929613</v>
      </c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23">
        <v>7</v>
      </c>
      <c r="J11" s="7">
        <v>0</v>
      </c>
      <c r="K11" s="25">
        <v>0</v>
      </c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23">
        <v>8</v>
      </c>
      <c r="J12" s="7">
        <v>0</v>
      </c>
      <c r="K12" s="25">
        <v>0</v>
      </c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23">
        <v>9</v>
      </c>
      <c r="J13" s="7">
        <v>0</v>
      </c>
      <c r="K13" s="25">
        <v>0</v>
      </c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23">
        <v>10</v>
      </c>
      <c r="J14" s="29">
        <f>SUM(J5:J13)</f>
        <v>46572206</v>
      </c>
      <c r="K14" s="52">
        <f>SUM(K5:K10)</f>
        <v>46864335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23">
        <v>11</v>
      </c>
      <c r="J15" s="7">
        <v>0</v>
      </c>
      <c r="K15" s="25">
        <v>0</v>
      </c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23">
        <v>12</v>
      </c>
      <c r="J16" s="7">
        <v>0</v>
      </c>
      <c r="K16" s="25">
        <v>0</v>
      </c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23">
        <v>13</v>
      </c>
      <c r="J17" s="7">
        <v>0</v>
      </c>
      <c r="K17" s="25">
        <v>0</v>
      </c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23">
        <v>14</v>
      </c>
      <c r="J18" s="7">
        <v>0</v>
      </c>
      <c r="K18" s="25">
        <v>0</v>
      </c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23">
        <v>15</v>
      </c>
      <c r="J19" s="7">
        <v>0</v>
      </c>
      <c r="K19" s="25">
        <v>0</v>
      </c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23">
        <v>16</v>
      </c>
      <c r="J20" s="7">
        <v>0</v>
      </c>
      <c r="K20" s="25">
        <v>0</v>
      </c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23">
        <v>17</v>
      </c>
      <c r="J21" s="35">
        <f>SUM(J15:J20)</f>
        <v>0</v>
      </c>
      <c r="K21" s="53">
        <f>SUM(K15:K20)</f>
        <v>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302</v>
      </c>
      <c r="B23" s="296"/>
      <c r="C23" s="296"/>
      <c r="D23" s="296"/>
      <c r="E23" s="296"/>
      <c r="F23" s="296"/>
      <c r="G23" s="296"/>
      <c r="H23" s="296"/>
      <c r="I23" s="26">
        <v>18</v>
      </c>
      <c r="J23" s="24"/>
      <c r="K23" s="24"/>
    </row>
    <row r="24" spans="1:11" ht="17.25" customHeight="1">
      <c r="A24" s="297" t="s">
        <v>303</v>
      </c>
      <c r="B24" s="298"/>
      <c r="C24" s="298"/>
      <c r="D24" s="298"/>
      <c r="E24" s="298"/>
      <c r="F24" s="298"/>
      <c r="G24" s="298"/>
      <c r="H24" s="298"/>
      <c r="I24" s="27">
        <v>19</v>
      </c>
      <c r="J24" s="53"/>
      <c r="K24" s="53"/>
    </row>
    <row r="25" spans="1:11" ht="30" customHeight="1">
      <c r="A25" s="299" t="s">
        <v>304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22:J65536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cols>
    <col min="5" max="5" width="3.140625" style="0" customWidth="1"/>
    <col min="6" max="6" width="10.8515625" style="0" customWidth="1"/>
    <col min="7" max="7" width="11.00390625" style="0" customWidth="1"/>
    <col min="8" max="8" width="9.421875" style="0" customWidth="1"/>
    <col min="9" max="9" width="10.57421875" style="0" bestFit="1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s="126" customFormat="1" ht="22.5" customHeight="1">
      <c r="A2" s="317" t="s">
        <v>280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s="128" customFormat="1" ht="20.25" customHeight="1">
      <c r="A3" s="313" t="s">
        <v>339</v>
      </c>
      <c r="B3" s="319"/>
      <c r="C3" s="319"/>
      <c r="D3" s="319"/>
      <c r="E3" s="319"/>
      <c r="F3" s="319"/>
      <c r="G3" s="319"/>
      <c r="H3" s="320"/>
      <c r="I3" s="127"/>
      <c r="J3" s="127"/>
    </row>
    <row r="4" spans="1:10" s="131" customFormat="1" ht="16.5" customHeight="1">
      <c r="A4" s="307"/>
      <c r="B4" s="308"/>
      <c r="C4" s="308"/>
      <c r="D4" s="308"/>
      <c r="E4" s="309"/>
      <c r="F4" s="129" t="s">
        <v>350</v>
      </c>
      <c r="G4" s="129" t="s">
        <v>351</v>
      </c>
      <c r="H4" s="129" t="s">
        <v>340</v>
      </c>
      <c r="I4" s="130"/>
      <c r="J4" s="130"/>
    </row>
    <row r="5" spans="1:10" ht="12.75" customHeight="1">
      <c r="A5" s="307" t="s">
        <v>341</v>
      </c>
      <c r="B5" s="308"/>
      <c r="C5" s="308"/>
      <c r="D5" s="308"/>
      <c r="E5" s="309"/>
      <c r="F5" s="132">
        <v>13016</v>
      </c>
      <c r="G5" s="132">
        <f>G7-G6</f>
        <v>11658.46271</v>
      </c>
      <c r="H5" s="133">
        <f>G5/F5*100</f>
        <v>89.57024208666256</v>
      </c>
      <c r="I5" s="134"/>
      <c r="J5" s="136"/>
    </row>
    <row r="6" spans="1:10" ht="12.75" customHeight="1">
      <c r="A6" s="307" t="s">
        <v>342</v>
      </c>
      <c r="B6" s="308"/>
      <c r="C6" s="308"/>
      <c r="D6" s="308"/>
      <c r="E6" s="309"/>
      <c r="F6" s="132">
        <v>31503</v>
      </c>
      <c r="G6" s="132">
        <f>27230572.69/1000</f>
        <v>27230.57269</v>
      </c>
      <c r="H6" s="133">
        <f>G6/F6*100</f>
        <v>86.43803031457323</v>
      </c>
      <c r="I6" s="134"/>
      <c r="J6" s="134"/>
    </row>
    <row r="7" spans="1:10" ht="12.75" customHeight="1">
      <c r="A7" s="310"/>
      <c r="B7" s="311"/>
      <c r="C7" s="311"/>
      <c r="D7" s="311"/>
      <c r="E7" s="312"/>
      <c r="F7" s="132">
        <f>SUM(F5:F6)</f>
        <v>44519</v>
      </c>
      <c r="G7" s="132">
        <f>38889035.4/1000</f>
        <v>38889.0354</v>
      </c>
      <c r="H7" s="133">
        <f>G7/F7*100</f>
        <v>87.35379366113345</v>
      </c>
      <c r="I7" s="136"/>
      <c r="J7" s="134"/>
    </row>
    <row r="8" spans="1:10" ht="12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2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23.25" customHeight="1">
      <c r="A12" s="313" t="s">
        <v>343</v>
      </c>
      <c r="B12" s="314"/>
      <c r="C12" s="314"/>
      <c r="D12" s="314"/>
      <c r="E12" s="314"/>
      <c r="F12" s="314"/>
      <c r="G12" s="314"/>
      <c r="H12" s="315"/>
      <c r="I12" s="20"/>
      <c r="J12" s="20"/>
    </row>
    <row r="13" spans="1:10" ht="12.75">
      <c r="A13" s="316"/>
      <c r="B13" s="316"/>
      <c r="C13" s="316"/>
      <c r="D13" s="316"/>
      <c r="E13" s="316"/>
      <c r="F13" s="129" t="s">
        <v>350</v>
      </c>
      <c r="G13" s="129" t="s">
        <v>351</v>
      </c>
      <c r="H13" s="129" t="s">
        <v>340</v>
      </c>
      <c r="I13" s="20"/>
      <c r="J13" s="20"/>
    </row>
    <row r="14" spans="1:10" ht="12.75" customHeight="1">
      <c r="A14" s="316" t="s">
        <v>344</v>
      </c>
      <c r="B14" s="316"/>
      <c r="C14" s="316"/>
      <c r="D14" s="316"/>
      <c r="E14" s="316"/>
      <c r="F14" s="132">
        <v>25082</v>
      </c>
      <c r="G14" s="132">
        <f>G16-G15</f>
        <v>20335.25676</v>
      </c>
      <c r="H14" s="133">
        <f>G14/F14*100</f>
        <v>81.07510070967227</v>
      </c>
      <c r="I14" s="20"/>
      <c r="J14" s="20"/>
    </row>
    <row r="15" spans="1:10" ht="12.75" customHeight="1">
      <c r="A15" s="316" t="s">
        <v>345</v>
      </c>
      <c r="B15" s="316"/>
      <c r="C15" s="316"/>
      <c r="D15" s="316"/>
      <c r="E15" s="316"/>
      <c r="F15" s="132">
        <v>3321</v>
      </c>
      <c r="G15" s="132">
        <f>2714052.26/1000</f>
        <v>2714.05226</v>
      </c>
      <c r="H15" s="133">
        <f>G15/F15*100</f>
        <v>81.72394640168623</v>
      </c>
      <c r="I15" s="20"/>
      <c r="J15" s="20"/>
    </row>
    <row r="16" spans="1:10" ht="12.75">
      <c r="A16" s="310"/>
      <c r="B16" s="311"/>
      <c r="C16" s="311"/>
      <c r="D16" s="311"/>
      <c r="E16" s="312"/>
      <c r="F16" s="132">
        <f>SUM(F14:F15)</f>
        <v>28403</v>
      </c>
      <c r="G16" s="132">
        <f>23049309.02/1000</f>
        <v>23049.30902</v>
      </c>
      <c r="H16" s="133">
        <f>G16/F16*100</f>
        <v>81.15096651762138</v>
      </c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137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135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12">
    <mergeCell ref="A16:E16"/>
    <mergeCell ref="A2:J2"/>
    <mergeCell ref="A11:J11"/>
    <mergeCell ref="A3:H3"/>
    <mergeCell ref="A4:E4"/>
    <mergeCell ref="A5:E5"/>
    <mergeCell ref="A6:E6"/>
    <mergeCell ref="A7:E7"/>
    <mergeCell ref="A12:H12"/>
    <mergeCell ref="A13:E13"/>
    <mergeCell ref="A14:E14"/>
    <mergeCell ref="A15:E1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B-000000</cp:lastModifiedBy>
  <cp:lastPrinted>2017-07-20T07:18:50Z</cp:lastPrinted>
  <dcterms:created xsi:type="dcterms:W3CDTF">2008-10-17T11:51:54Z</dcterms:created>
  <dcterms:modified xsi:type="dcterms:W3CDTF">2017-07-20T07:19:43Z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